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8070" windowHeight="5490" activeTab="0"/>
  </bookViews>
  <sheets>
    <sheet name="e" sheetId="1" r:id="rId1"/>
    <sheet name="bs" sheetId="2" r:id="rId2"/>
    <sheet name="c" sheetId="3" r:id="rId3"/>
    <sheet name="i" sheetId="4" r:id="rId4"/>
    <sheet name="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<sst xmlns="http://schemas.openxmlformats.org/spreadsheetml/2006/main" count="463" uniqueCount="370">
  <si>
    <t>The Group's borrowings and debt securities as at end of the current quarter are as follows:</t>
  </si>
  <si>
    <t>( c) Proposed transfer of the listing of and quotation for the entire issued and paid up share capital of the Company</t>
  </si>
  <si>
    <t xml:space="preserve">       from the Second Board to the Main Board of the KLSE upon completion of the Proposed  Private Placement.</t>
  </si>
  <si>
    <t>Directors of the Company announced that the Company proposed to undertake the following:</t>
  </si>
  <si>
    <t>Total short term borrowings</t>
  </si>
  <si>
    <t>Total long term borrowings</t>
  </si>
  <si>
    <t>Property, plant and equipment</t>
  </si>
  <si>
    <t>There were no pending material litigation as at the latest practicable date except as follows:</t>
  </si>
  <si>
    <t xml:space="preserve">As disclosed in the previous quarter ended 31 December 2002, a subsidiary of the Company has received  </t>
  </si>
  <si>
    <t xml:space="preserve">of earthworks carried out.  The solicitors of the subsidiary are of the opinion that the subsidiary has a good </t>
  </si>
  <si>
    <t xml:space="preserve">Net loss attributable to shareholders </t>
  </si>
  <si>
    <t xml:space="preserve">The basic earnings per share is calculated by dividing the net loss attributable to shareholders by the weighted </t>
  </si>
  <si>
    <t>average number of ordinary shares in issue during the current quarter. There has been no change in the number of</t>
  </si>
  <si>
    <t>During the current quarter, there was no financial assistance provided by the Company or its subsidiaries</t>
  </si>
  <si>
    <t>completed on 11 February 2003.  The gain on disposal of the subsidiary amounted to RM3.5 million.</t>
  </si>
  <si>
    <t xml:space="preserve">PERAK CORPORATION BERHAD </t>
  </si>
  <si>
    <t>(Company no. 210915-U)</t>
  </si>
  <si>
    <t>(Incorporated in Malaysia)</t>
  </si>
  <si>
    <t>CONDENSED CONSOLIDATED STATEMENT OF CHANGES IN EQUITY</t>
  </si>
  <si>
    <t>FOR THE QUARTER ENDED 31 MARCH 2003</t>
  </si>
  <si>
    <t>(The figures have not been audited)</t>
  </si>
  <si>
    <t xml:space="preserve">Reserve </t>
  </si>
  <si>
    <t xml:space="preserve">attributable to </t>
  </si>
  <si>
    <t>Share Capital</t>
  </si>
  <si>
    <t>Capital</t>
  </si>
  <si>
    <t>Revenue</t>
  </si>
  <si>
    <t>Retained profit</t>
  </si>
  <si>
    <t>Total</t>
  </si>
  <si>
    <t>RM'000</t>
  </si>
  <si>
    <t>As at 1 January 2003</t>
  </si>
  <si>
    <t>As previously stated</t>
  </si>
  <si>
    <t>Prior year adjustment</t>
  </si>
  <si>
    <t>As at 1 January 2003(restated)</t>
  </si>
  <si>
    <t>As at 31 March 2003</t>
  </si>
  <si>
    <t>As at 1 January 2002</t>
  </si>
  <si>
    <t>(The Condensed Consolidated Statement of Changes in Equity should be read in conjunction with the Annual Financial</t>
  </si>
  <si>
    <t xml:space="preserve"> Report for the year ended 31st December 2002)</t>
  </si>
  <si>
    <t>CONDENSED CONSOLIDATED BALANCE SHEET</t>
  </si>
  <si>
    <t>AS AT 31 MARCH 2003</t>
  </si>
  <si>
    <t>AS AT</t>
  </si>
  <si>
    <t>NON-CURRENT ASSETS</t>
  </si>
  <si>
    <t>CURRENT ASSETS</t>
  </si>
  <si>
    <t>Inventories</t>
  </si>
  <si>
    <t>CURRENT LIABILITIES</t>
  </si>
  <si>
    <t xml:space="preserve"> </t>
  </si>
  <si>
    <t>Taxation</t>
  </si>
  <si>
    <t>NET CURRENT ASSETS</t>
  </si>
  <si>
    <t>FINANCED BY:</t>
  </si>
  <si>
    <t>Share premium</t>
  </si>
  <si>
    <t>Retained profits</t>
  </si>
  <si>
    <t>Shareholders' equity</t>
  </si>
  <si>
    <t>Long term borrowings</t>
  </si>
  <si>
    <t>Retirement benefits</t>
  </si>
  <si>
    <t xml:space="preserve">Deferred taxation </t>
  </si>
  <si>
    <t>Non-current liabilities</t>
  </si>
  <si>
    <t>(The Condensed Consolidated Balance Sheets should be read in conjunction with the Annual Financial  Report for the year</t>
  </si>
  <si>
    <t xml:space="preserve"> ended 31st December 2002)</t>
  </si>
  <si>
    <t>PERAK CORPORATION BERHAD</t>
  </si>
  <si>
    <t>CONDENSED CONSOLIDATED CASH FLOW STATEMENT</t>
  </si>
  <si>
    <t>Adjustment for non-cash flow:</t>
  </si>
  <si>
    <t>Non -cash items</t>
  </si>
  <si>
    <t>Operating profit before working capital changes</t>
  </si>
  <si>
    <t>Changes in working capital:</t>
  </si>
  <si>
    <t>Taxes paid</t>
  </si>
  <si>
    <t>Net cash used in operating activities</t>
  </si>
  <si>
    <t>Investing activities</t>
  </si>
  <si>
    <t>Proceeds from disposal of subsidiary</t>
  </si>
  <si>
    <t>Dividends received</t>
  </si>
  <si>
    <t>Interest received</t>
  </si>
  <si>
    <t>Net cash generated from investing activities</t>
  </si>
  <si>
    <t>Financing activities</t>
  </si>
  <si>
    <t>Interest paid</t>
  </si>
  <si>
    <t>Net cash used in financing activities</t>
  </si>
  <si>
    <t>NET INCREASE IN CASH AND CASH EQUIVALENTS</t>
  </si>
  <si>
    <t>CASH AND CASH EQUIVALENTS AT END OF PERIOD</t>
  </si>
  <si>
    <t>Total cash and cash equivalents</t>
  </si>
  <si>
    <t>Bank overdraft</t>
  </si>
  <si>
    <t xml:space="preserve">    to certain subsidiaries</t>
  </si>
  <si>
    <t>Comparative figures for the period ended 31 March 2002 were not available.</t>
  </si>
  <si>
    <t xml:space="preserve">(The Condensed Consolidated Cash Flow Statement should be read in conjunction with the Annual Financial  </t>
  </si>
  <si>
    <t>Cost of sales</t>
  </si>
  <si>
    <t>Gross profit</t>
  </si>
  <si>
    <t>(b)</t>
  </si>
  <si>
    <t>(e)</t>
  </si>
  <si>
    <t>(g)</t>
  </si>
  <si>
    <t>(h)</t>
  </si>
  <si>
    <t>(i)</t>
  </si>
  <si>
    <t>CONDENSED CONSOLIDATED INCOME STATEMENT</t>
  </si>
  <si>
    <t>FOR THE QUARTER ENDED: 31 MARCH 2003</t>
  </si>
  <si>
    <t>CURRENT</t>
  </si>
  <si>
    <t>3 MONTHS</t>
  </si>
  <si>
    <t>COMPARATIVE</t>
  </si>
  <si>
    <t>QUARTER</t>
  </si>
  <si>
    <t>CUMULATIVE</t>
  </si>
  <si>
    <t>ENDED</t>
  </si>
  <si>
    <t>TO DATE</t>
  </si>
  <si>
    <t>RM '000</t>
  </si>
  <si>
    <t>1     (a)</t>
  </si>
  <si>
    <t xml:space="preserve">       (b)</t>
  </si>
  <si>
    <t>Investment income</t>
  </si>
  <si>
    <t xml:space="preserve">(c) </t>
  </si>
  <si>
    <t>Other income</t>
  </si>
  <si>
    <t>2     (a)</t>
  </si>
  <si>
    <t>Operating expenses</t>
  </si>
  <si>
    <t>Finance cost</t>
  </si>
  <si>
    <t>Gain on disposal of subsidiary</t>
  </si>
  <si>
    <t>Income tax</t>
  </si>
  <si>
    <t>(ii) Less minority interests</t>
  </si>
  <si>
    <t>Net profit/(loss) for the period</t>
  </si>
  <si>
    <t>Earnings per share based on 2(h)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</si>
  <si>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</si>
  <si>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</si>
  <si>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</si>
  <si>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 sen)</t>
  </si>
  <si>
    <t xml:space="preserve">(b) Fully diluted (based on 70 million </t>
  </si>
  <si>
    <t xml:space="preserve">     ordinary shares (sen)</t>
  </si>
  <si>
    <t>(The Condensed Consolidated Income Statement should be read in conjunction with the Annual Financial  Report for the year</t>
  </si>
  <si>
    <t>NOTES TO THE QUARTERLY REPORT - 31 MARCH 2003</t>
  </si>
  <si>
    <t>Accounting Policies</t>
  </si>
  <si>
    <t>The interim financial report is unaudited and has been prepared in accordance with MASB 26, "Interim Financial</t>
  </si>
  <si>
    <t>Reporting" and should be read in conjunction with the audited financial statements of the Group for the financial</t>
  </si>
  <si>
    <t xml:space="preserve">this interim financial report are consistent with those adopted in the annual financial statements for the financial  </t>
  </si>
  <si>
    <t>Benefits".</t>
  </si>
  <si>
    <t>Effects on retained profits:</t>
  </si>
  <si>
    <t>At 1 January, as previously stated</t>
  </si>
  <si>
    <t>Effects of adopting MASB 25</t>
  </si>
  <si>
    <t>At 1 January, as restated</t>
  </si>
  <si>
    <t>Effects on deferred taxation:</t>
  </si>
  <si>
    <t>Qualification of financial statements</t>
  </si>
  <si>
    <t>Seasonal or cyclical factors</t>
  </si>
  <si>
    <t xml:space="preserve">The Group's operations are not materially affected by seasonal or cyclicality factors. However, there is a </t>
  </si>
  <si>
    <t xml:space="preserve"> compensating effect on its results due to the performance of the various segmental activities of the Group.</t>
  </si>
  <si>
    <t>Items of unusual nature and amount</t>
  </si>
  <si>
    <t>There were no items affecting the assets, liabilities, equity, net income, or cash flows of the Group that are unusual</t>
  </si>
  <si>
    <t xml:space="preserve"> because of their nature, size or incidence except as disclosed under Note 10 below.</t>
  </si>
  <si>
    <t xml:space="preserve">Changes in estimates of amounts reported in prior interim periods of the current and prior </t>
  </si>
  <si>
    <t>financial years.</t>
  </si>
  <si>
    <t xml:space="preserve">There were no significant changes in estimates of amounts reported in prior interim periods of the current or </t>
  </si>
  <si>
    <t>Issuances, cancellations, repurchases, resale and repayments of debt and equity securities</t>
  </si>
  <si>
    <t>Dividends paid</t>
  </si>
  <si>
    <t>Segment revenue and results</t>
  </si>
  <si>
    <t>Manufacturing and consumer products</t>
  </si>
  <si>
    <t>(see Note 10 below)</t>
  </si>
  <si>
    <t>Hotel and tourism</t>
  </si>
  <si>
    <t>Infrastructure</t>
  </si>
  <si>
    <t>Township development</t>
  </si>
  <si>
    <t>Management services and others</t>
  </si>
  <si>
    <t>Inter-segment elimination</t>
  </si>
  <si>
    <t>Unallocated expenses</t>
  </si>
  <si>
    <t xml:space="preserve">All inter-segment transactions have been entered into in the normal course of business and have been established </t>
  </si>
  <si>
    <t>on negotiated terms.</t>
  </si>
  <si>
    <t>All activities of the Group's operations are carried out in Malaysia.</t>
  </si>
  <si>
    <t>Valuations of property, plant and equipment</t>
  </si>
  <si>
    <t xml:space="preserve">The values of property, plant and equipment have been brought forward without amendment from the previous </t>
  </si>
  <si>
    <t>annual financial statements except for the net book values of the property and equipment where depreciation have</t>
  </si>
  <si>
    <t>depreciation charge for the current quarter.</t>
  </si>
  <si>
    <t>The effect of changes in the composition of the Group including business combinations,</t>
  </si>
  <si>
    <t>acquisition or disposal of subsidiaries and long-term investments, restructurings, and</t>
  </si>
  <si>
    <t xml:space="preserve"> discontinuing operations.</t>
  </si>
  <si>
    <t>Subsequent events</t>
  </si>
  <si>
    <t xml:space="preserve">Changes in contingent liabilities or contingent assets since the preceding financial year ended </t>
  </si>
  <si>
    <t>31 December 2002.</t>
  </si>
  <si>
    <t>As at</t>
  </si>
  <si>
    <t>last practicable</t>
  </si>
  <si>
    <t>date</t>
  </si>
  <si>
    <t>(a)</t>
  </si>
  <si>
    <t>Unsecured:</t>
  </si>
  <si>
    <t xml:space="preserve">Guarantees given to banks in respect </t>
  </si>
  <si>
    <t xml:space="preserve">     of facilities granted to subsidiaries </t>
  </si>
  <si>
    <t>Secured:</t>
  </si>
  <si>
    <t>*</t>
  </si>
  <si>
    <t xml:space="preserve">Performance guarantee given to a </t>
  </si>
  <si>
    <t xml:space="preserve">   third party on behalf of a subsidiary </t>
  </si>
  <si>
    <t xml:space="preserve">   which was previously disposed</t>
  </si>
  <si>
    <t>**</t>
  </si>
  <si>
    <t>Guarantee given to a bank in respect of financial assistance</t>
  </si>
  <si>
    <t xml:space="preserve">   provided by a subsidiary to a third party.</t>
  </si>
  <si>
    <t xml:space="preserve">The Group is currently in the process of being released from the said guarantees, which shall be taken over </t>
  </si>
  <si>
    <t>by the new owners.</t>
  </si>
  <si>
    <t>The financial assistance is in respect of an infrastructure contract being performed  by the third party to  facilitate</t>
  </si>
  <si>
    <t xml:space="preserve"> the ordinary course of business of the subsidiary.</t>
  </si>
  <si>
    <t xml:space="preserve">Redeemable Preference Shares ("RPS") totalling RM73.4 million were issued on 24 December 1999 to the lenders of </t>
  </si>
  <si>
    <t>a subsidiary by a sub-subsidiary, the details of which were announced to the KLSE on 20 January 2000.  In the event</t>
  </si>
  <si>
    <t>that the RPS are not fully redeemed within six years or there occurs a default, the RPS holders have a put  option to</t>
  </si>
  <si>
    <t>redeem the RPS from the subsidiary and thereafter by a put option on the Company as one of the shareholders</t>
  </si>
  <si>
    <t>of the subsidiary on a several and proportionate basis. However, in the event at anytime, the amount  outstanding</t>
  </si>
  <si>
    <t>which has not been redeemed is less than RM30.0  million and the value of the assets of the subsidiary is at least</t>
  </si>
  <si>
    <t>three times of the amount outstanding, the put option on the Company shall lapse and the RPS holders shall not</t>
  </si>
  <si>
    <t xml:space="preserve"> have any rights or claims against the Company.</t>
  </si>
  <si>
    <t>Review of performance</t>
  </si>
  <si>
    <t xml:space="preserve">Material change in profit before taxation for the current quarter compared to the immediate </t>
  </si>
  <si>
    <t>preceding quarter</t>
  </si>
  <si>
    <t>Current year prospects</t>
  </si>
  <si>
    <t>Variances from profit forecast and profit guarantee</t>
  </si>
  <si>
    <t xml:space="preserve">The disclosure requirements for explainatory notes for the variance of the actual profit after tax and the profit  </t>
  </si>
  <si>
    <t>guarantee are not applicable.</t>
  </si>
  <si>
    <t>Taxation is made up as follows:</t>
  </si>
  <si>
    <t>Current</t>
  </si>
  <si>
    <t>year quarter</t>
  </si>
  <si>
    <t>year to date</t>
  </si>
  <si>
    <t xml:space="preserve">Current year's provision </t>
  </si>
  <si>
    <t>Taxation (over)/ underprovided in respect of prior years</t>
  </si>
  <si>
    <t>Transfer to deferred tax</t>
  </si>
  <si>
    <t xml:space="preserve">The effective tax rate of the Group is higher than the statutory tax rate principally due to losses of certain </t>
  </si>
  <si>
    <t>subsidiaries which cannot be set off against taxable profits made by other subsidiaries as no group relief is</t>
  </si>
  <si>
    <t>available.</t>
  </si>
  <si>
    <t>Profits/(losses) on sale of unquoted investments and/or properties</t>
  </si>
  <si>
    <t xml:space="preserve">There were no profits/ (losses) made on any sale of unquoted investments  and/ or properties respectively </t>
  </si>
  <si>
    <t>Particulars of purchase or disposal of quoted securities</t>
  </si>
  <si>
    <t>(b) A summary of details in quoted securities as at 31 March 2003 is as follows:</t>
  </si>
  <si>
    <t xml:space="preserve">Current </t>
  </si>
  <si>
    <t xml:space="preserve">quarter ended </t>
  </si>
  <si>
    <t>Purchase of quoted securities</t>
  </si>
  <si>
    <t>Disposal of quoted securities</t>
  </si>
  <si>
    <t>Total quoted securities</t>
  </si>
  <si>
    <t>Investment in quoted securities as at 31 March 2003</t>
  </si>
  <si>
    <t xml:space="preserve">Carrying </t>
  </si>
  <si>
    <t>Market value</t>
  </si>
  <si>
    <t>Cost</t>
  </si>
  <si>
    <t>value</t>
  </si>
  <si>
    <t>Status of corporate proposals/sales proceeds</t>
  </si>
  <si>
    <t>(i) Status of Corporate Proposals</t>
  </si>
  <si>
    <t xml:space="preserve">On 27 November 2002, Malaysian International Merchant Bankers Berhad ("MIMB") on behalf of the Board of </t>
  </si>
  <si>
    <t xml:space="preserve">(a) Proposed private placement of 10.0 million new ordinary shares of RM1.00 each representing approximately </t>
  </si>
  <si>
    <t xml:space="preserve">      14.29% of the existing issued and paid up share capital of  the Company at an issue price to be determined later, </t>
  </si>
  <si>
    <t xml:space="preserve">      ("Proposed Private Placement) to address the public shareholding spread of the Company  to comply </t>
  </si>
  <si>
    <t xml:space="preserve">      with the KLSE Listing Requirements.</t>
  </si>
  <si>
    <t>(b) Proposed bonus issue of 20.0 million new shares on the basis of one  new share for every four existing shares</t>
  </si>
  <si>
    <t xml:space="preserve">      held in the Company after the Proposed Private Placement at a date to be determined later  ("Proposed Bonus </t>
  </si>
  <si>
    <t xml:space="preserve">      Issue")  and</t>
  </si>
  <si>
    <t xml:space="preserve">      (collectively referred to as "the Proposals")</t>
  </si>
  <si>
    <t xml:space="preserve">       </t>
  </si>
  <si>
    <t xml:space="preserve">The Foreign Investment Committee via its letter dated 5 March 2003 approved the Proposed Private Placement and the </t>
  </si>
  <si>
    <t xml:space="preserve">conditional approval of the Proposals as detailed above was obtained vide the SC letter dated 10 March 2003. The </t>
  </si>
  <si>
    <t>Borrowings and debt securities</t>
  </si>
  <si>
    <t>Short Term Borrowings:</t>
  </si>
  <si>
    <t>Bankers acceptance/Trust receipts</t>
  </si>
  <si>
    <t>Term loans, due within 12 months</t>
  </si>
  <si>
    <t xml:space="preserve"> (current portion - see Note 21 (b) below)</t>
  </si>
  <si>
    <t>Hire purchase and lease payables</t>
  </si>
  <si>
    <t xml:space="preserve">Revolving credit </t>
  </si>
  <si>
    <t>Long Term Borrowings:</t>
  </si>
  <si>
    <t>Term loans, secured</t>
  </si>
  <si>
    <t>Less:</t>
  </si>
  <si>
    <t>Repayments due within 12 months included in short term</t>
  </si>
  <si>
    <t>borrowings (see Note 21(a) above)</t>
  </si>
  <si>
    <t>Hire purchase and lease payables, secured</t>
  </si>
  <si>
    <r>
      <t>borrowings (see Note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21(a) above)</t>
    </r>
  </si>
  <si>
    <t>( c)</t>
  </si>
  <si>
    <t>Currency</t>
  </si>
  <si>
    <t>None of the Group borrowings is denominated in foreign currency.</t>
  </si>
  <si>
    <t>Commitments</t>
  </si>
  <si>
    <t>Group</t>
  </si>
  <si>
    <t>Company</t>
  </si>
  <si>
    <t>Approved and contracted for:</t>
  </si>
  <si>
    <t>Off balance sheet financial instruments</t>
  </si>
  <si>
    <t>Material litigation</t>
  </si>
  <si>
    <t>a writ of summons from a contractor ("plaintiff") amounting to RM1.49 million together with interest in respect</t>
  </si>
  <si>
    <t>defence against the plaintiff's claim. The case is fixed for mention on 27 August 2003 pending settlement.</t>
  </si>
  <si>
    <t>Dividends</t>
  </si>
  <si>
    <t>Earnings per share</t>
  </si>
  <si>
    <t>ordinary shares of the Company since 31 December 2002</t>
  </si>
  <si>
    <t>Total number of shares</t>
  </si>
  <si>
    <t>Basic earnings per share (sen)</t>
  </si>
  <si>
    <t>Provision for Financial Assistance</t>
  </si>
  <si>
    <t xml:space="preserve">to persons to whom the provision of financial assistance is necessary to facilitate the ordinary course of business </t>
  </si>
  <si>
    <t>of the  Company or its subsidiaries.</t>
  </si>
  <si>
    <t>By Order of the Board</t>
  </si>
  <si>
    <t>Cheai Weng Hoong</t>
  </si>
  <si>
    <t>Company Secretary</t>
  </si>
  <si>
    <t>Ipoh</t>
  </si>
  <si>
    <t>Operating profit/(loss)</t>
  </si>
  <si>
    <t>Profit/(Loss) before tax</t>
  </si>
  <si>
    <t>(i ) Profit/(loss) after tax</t>
  </si>
  <si>
    <t xml:space="preserve"> Property, plant and equipment</t>
  </si>
  <si>
    <t xml:space="preserve"> Intangible assets</t>
  </si>
  <si>
    <t xml:space="preserve"> Net goodwill arising on consolidation</t>
  </si>
  <si>
    <t xml:space="preserve"> Sinking fund account</t>
  </si>
  <si>
    <t xml:space="preserve"> Land and development expenditure</t>
  </si>
  <si>
    <t xml:space="preserve"> Other investments</t>
  </si>
  <si>
    <t>Trade receivables</t>
  </si>
  <si>
    <t>Other receivables</t>
  </si>
  <si>
    <t>Development properties</t>
  </si>
  <si>
    <t>Cash and bank balances</t>
  </si>
  <si>
    <t>Trade payables</t>
  </si>
  <si>
    <t>Other payables</t>
  </si>
  <si>
    <t>Short term borrowings</t>
  </si>
  <si>
    <t>Share capital</t>
  </si>
  <si>
    <t>Minority interests</t>
  </si>
  <si>
    <t>Redeemable preference shares</t>
  </si>
  <si>
    <t>NTA per share (RM)</t>
  </si>
  <si>
    <t>Loss before taxation</t>
  </si>
  <si>
    <t>FOR THE THREE MONTHS ENDED 31 MARCH 2003</t>
  </si>
  <si>
    <t>Cash used in operations</t>
  </si>
  <si>
    <t>Current assets</t>
  </si>
  <si>
    <t>Current liabilities</t>
  </si>
  <si>
    <t>Non-operating items (which are investing/ financing)</t>
  </si>
  <si>
    <t>CASH AND CASH EQUIVALENTS AT BEGINNING OF PERIOD</t>
  </si>
  <si>
    <t>Cash and cash equivalents comprise:</t>
  </si>
  <si>
    <t>Purchase of property, plant and equipment</t>
  </si>
  <si>
    <t>Repayment of bank borrowings</t>
  </si>
  <si>
    <t xml:space="preserve">Deposits pledged for guarantees and hire purchase facilities granted </t>
  </si>
  <si>
    <t>year ended 31 December 2002 .  The accounting policies and methods of computation adopted by the Group in</t>
  </si>
  <si>
    <t>The adoption of MASB 29 has not given rise to any prior year adjustments.  The effect of the adoption of MASB 25</t>
  </si>
  <si>
    <t>on the Group's financial statements which resulted in prior year adjustments are as follows:</t>
  </si>
  <si>
    <t xml:space="preserve">There was no audit qualification in the annual audit report of the Group's annual financial statements for </t>
  </si>
  <si>
    <t>the year ended 31 December 2002.</t>
  </si>
  <si>
    <t>previous financial years that have a material effect in the current quarter.</t>
  </si>
  <si>
    <t>There were no issuance and repayment of debt securities, share buy-backs and share cancellations in the current</t>
  </si>
  <si>
    <t>quarter.</t>
  </si>
  <si>
    <t>There were no dividends paid by the Company during the current quarter.</t>
  </si>
  <si>
    <t>The Group's segmental reporting for the current quarter ended 31 March 2003 is as follows:</t>
  </si>
  <si>
    <t xml:space="preserve"> been provided for in the current quarter.  Any additions to the property and equipment are  carried at cost less </t>
  </si>
  <si>
    <t>There were no changes in the composition of the Group for the current quarter except as follows:</t>
  </si>
  <si>
    <t>The disposal of the subsidiary, Anakku Holdings Sdn Bhd ("AHSB") under the Sale and Purchase Agreement</t>
  </si>
  <si>
    <t xml:space="preserve">dated 22 April 2002 entered into by the Company with Audrey International (M) Bhd ("AIMB") was </t>
  </si>
  <si>
    <t xml:space="preserve">The disposed subsidiary was operating in the manufacturing and consumer products segment. </t>
  </si>
  <si>
    <t>There were no material events subsequent to the end of the current quarter that have not been reflected in this</t>
  </si>
  <si>
    <t>interim financial report, made up to the latest practicable date.</t>
  </si>
  <si>
    <t xml:space="preserve">     disposed in the current quarter</t>
  </si>
  <si>
    <t xml:space="preserve">Compared with the corresponding quarter last year, the Group's revenue dropped to RM24.0 million or 17% from </t>
  </si>
  <si>
    <t>for the current financial year to date.</t>
  </si>
  <si>
    <t xml:space="preserve">(a) There were no purchase or disposal of quoted securities in the current financial year to date except that the </t>
  </si>
  <si>
    <t>There were no corporate proposals announced and not completed as at the latest practicable date except as follows:</t>
  </si>
  <si>
    <t>and Proposed Bonus Issue .</t>
  </si>
  <si>
    <t xml:space="preserve">shareholders at the Extraordinary General Meeting held on 27 May 2003 approved the Proposed Private Placement </t>
  </si>
  <si>
    <t>year ended 31 December 2002  except for the adoption of MASB 25- "Income Taxes" and MASB 29- "Employee</t>
  </si>
  <si>
    <t xml:space="preserve">Following the completion of the disposal, AHSB ceased to be a wholly-owned subsidiary of the Company and </t>
  </si>
  <si>
    <t>AIMB becomes an associated company of the Company.</t>
  </si>
  <si>
    <t xml:space="preserve">     of facilities granted to subsidiary</t>
  </si>
  <si>
    <t xml:space="preserve">Guarantees given to bank in respect </t>
  </si>
  <si>
    <t xml:space="preserve">    which was previously disposed</t>
  </si>
  <si>
    <t xml:space="preserve">       (b )</t>
  </si>
  <si>
    <t xml:space="preserve">      (c)</t>
  </si>
  <si>
    <t xml:space="preserve">      (d )</t>
  </si>
  <si>
    <t xml:space="preserve">       (f)</t>
  </si>
  <si>
    <t>Share of results of associates</t>
  </si>
  <si>
    <t xml:space="preserve"> Associated Companies</t>
  </si>
  <si>
    <t>3 months ended 31 March 2003</t>
  </si>
  <si>
    <t>Net (loss) for the quarter</t>
  </si>
  <si>
    <t>3 months ended 31 March 2002</t>
  </si>
  <si>
    <t>The summary of the effects of the disposal of AHSB on the financial position of the Group is as follows:</t>
  </si>
  <si>
    <t>Gain on Disposal</t>
  </si>
  <si>
    <t>Total consideration from disposal</t>
  </si>
  <si>
    <t>Less:  Issuance of AIMB shares</t>
  </si>
  <si>
    <t xml:space="preserve">RM28.3 million mainly due to the performance of the various segmental activities of the Group and the effect of the </t>
  </si>
  <si>
    <t xml:space="preserve">disposal of Anakku Holdings Sdn Bhd (see Note 10 above). </t>
  </si>
  <si>
    <t xml:space="preserve">       Company received 11,666,667 new ordinary shares of RM1.00 each of Audrey International (M) Berhad</t>
  </si>
  <si>
    <t xml:space="preserve">       with a value of RM20.0 million as part satisfaction of the total disposal proceeds of AHSB (see Note 10</t>
  </si>
  <si>
    <t xml:space="preserve">       above) in the current quarter.</t>
  </si>
  <si>
    <t xml:space="preserve">The quoted securities shall be held for long term in view of the current depressed market conditions with no intention </t>
  </si>
  <si>
    <t>of disposal below cost. Provision for diminution shall only be provided for any permanent diminution in value.</t>
  </si>
  <si>
    <t>There were no financial instruments with off balance sheet risk as at the latest practicable date.</t>
  </si>
  <si>
    <t>The directors do not recommend any payment of dividend for the current financial year to date.</t>
  </si>
  <si>
    <t xml:space="preserve">Loss before taxation for the current quarter was RM1.4 million as compared with a profit before taxation of RM0.7 </t>
  </si>
  <si>
    <t xml:space="preserve">million for the corresponding quarter last year. The higher loss after taxation in the current quarter was mainly due to </t>
  </si>
  <si>
    <t>higher finance costs, employee benefits and deferred taxation charge upon the adoption of MASBs as stated under</t>
  </si>
  <si>
    <t xml:space="preserve"> Note 1 above.</t>
  </si>
  <si>
    <t xml:space="preserve">The Group's loss before taxation for the current quarter under review was RM1.4 million as compared with profit  </t>
  </si>
  <si>
    <t xml:space="preserve">before taxation of RM15.2 million for the immediate preceding quarter. The  decline in profitability was due to the </t>
  </si>
  <si>
    <t>performance of certain segmental activities of the Group and higher employee benefits and deferred taxation</t>
  </si>
  <si>
    <t xml:space="preserve"> charges.</t>
  </si>
  <si>
    <t xml:space="preserve">Despite the uncertainties in the economic conditions, the Directors are cautiously optimistic that the Group may be </t>
  </si>
  <si>
    <t xml:space="preserve">able to maintain the results it had achieved in the previous year. </t>
  </si>
  <si>
    <t xml:space="preserve">Date: 27 May 2003 </t>
  </si>
  <si>
    <t>Long term liabilities</t>
  </si>
  <si>
    <t xml:space="preserve">             Cash and bank balances of subsidiary</t>
  </si>
  <si>
    <t>Net cash flow from disposal</t>
  </si>
  <si>
    <t>Net assets disposed</t>
  </si>
  <si>
    <t>Intangible assets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</si>
</sst>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(\ #,##0\)_';_-* &quot;-&quot;??_-;_-@_-"/>
    <numFmt numFmtId="173" formatCode="_(* #,##0_);_(* \(#,##0\);_(* &quot;-&quot;??_);_(@_)"/>
    <numFmt numFmtId="174" formatCode="[$-409]d\-mmm\-yyyy;@"/>
    <numFmt numFmtId="175" formatCode="_-* #,##0_-;* \(#,##0\)_-;_-* &quot;-&quot;??_-;_-@_-"/>
    <numFmt numFmtId="176" formatCode="_-* #,##0.00_-;\(\ #,##0.00\)_';_-* &quot;-&quot;??_-;_-@_-"/>
    <numFmt numFmtId="177" formatCode="d/m/yy;@"/>
    <numFmt numFmtId="178" formatCode="dd/mm/yyyy;@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2" xfId="15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right"/>
    </xf>
    <xf numFmtId="172" fontId="2" fillId="0" borderId="0" xfId="15" applyNumberFormat="1" applyFont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2" fillId="0" borderId="2" xfId="15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16" fontId="4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0" xfId="15" applyNumberFormat="1" applyFont="1" applyFill="1" applyAlignment="1">
      <alignment/>
    </xf>
    <xf numFmtId="176" fontId="2" fillId="0" borderId="9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9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3" fontId="2" fillId="0" borderId="9" xfId="15" applyNumberFormat="1" applyFont="1" applyBorder="1" applyAlignment="1">
      <alignment horizontal="center"/>
    </xf>
    <xf numFmtId="3" fontId="2" fillId="0" borderId="0" xfId="15" applyNumberFormat="1" applyFont="1" applyAlignment="1">
      <alignment/>
    </xf>
    <xf numFmtId="173" fontId="7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73" fontId="11" fillId="0" borderId="0" xfId="15" applyNumberFormat="1" applyFont="1" applyFill="1" applyAlignment="1">
      <alignment/>
    </xf>
    <xf numFmtId="173" fontId="11" fillId="0" borderId="0" xfId="15" applyNumberFormat="1" applyFont="1" applyFill="1" applyBorder="1" applyAlignment="1">
      <alignment/>
    </xf>
    <xf numFmtId="173" fontId="11" fillId="0" borderId="4" xfId="15" applyNumberFormat="1" applyFont="1" applyFill="1" applyBorder="1" applyAlignment="1">
      <alignment/>
    </xf>
    <xf numFmtId="173" fontId="11" fillId="0" borderId="9" xfId="15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177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3" fontId="11" fillId="0" borderId="0" xfId="15" applyNumberFormat="1" applyFont="1" applyAlignment="1">
      <alignment/>
    </xf>
    <xf numFmtId="173" fontId="10" fillId="0" borderId="0" xfId="15" applyNumberFormat="1" applyFont="1" applyAlignment="1">
      <alignment horizontal="center"/>
    </xf>
    <xf numFmtId="173" fontId="11" fillId="0" borderId="0" xfId="15" applyNumberFormat="1" applyFont="1" applyAlignment="1">
      <alignment horizontal="center"/>
    </xf>
    <xf numFmtId="173" fontId="11" fillId="0" borderId="1" xfId="15" applyNumberFormat="1" applyFont="1" applyBorder="1" applyAlignment="1">
      <alignment/>
    </xf>
    <xf numFmtId="173" fontId="11" fillId="0" borderId="1" xfId="15" applyNumberFormat="1" applyFont="1" applyFill="1" applyBorder="1" applyAlignment="1">
      <alignment/>
    </xf>
    <xf numFmtId="173" fontId="11" fillId="0" borderId="4" xfId="15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173" fontId="11" fillId="0" borderId="3" xfId="15" applyNumberFormat="1" applyFont="1" applyBorder="1" applyAlignment="1">
      <alignment/>
    </xf>
    <xf numFmtId="14" fontId="10" fillId="0" borderId="0" xfId="0" applyNumberFormat="1" applyFont="1" applyAlignment="1">
      <alignment horizontal="center"/>
    </xf>
    <xf numFmtId="173" fontId="11" fillId="0" borderId="0" xfId="15" applyNumberFormat="1" applyFont="1" applyBorder="1" applyAlignment="1">
      <alignment horizontal="right"/>
    </xf>
    <xf numFmtId="173" fontId="11" fillId="0" borderId="0" xfId="15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3" fontId="11" fillId="0" borderId="9" xfId="15" applyNumberFormat="1" applyFont="1" applyFill="1" applyBorder="1" applyAlignment="1">
      <alignment horizontal="right"/>
    </xf>
    <xf numFmtId="173" fontId="11" fillId="0" borderId="9" xfId="15" applyNumberFormat="1" applyFont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4" fontId="10" fillId="0" borderId="0" xfId="0" applyNumberFormat="1" applyFont="1" applyAlignment="1" quotePrefix="1">
      <alignment horizontal="center"/>
    </xf>
    <xf numFmtId="173" fontId="11" fillId="0" borderId="0" xfId="15" applyNumberFormat="1" applyFont="1" applyFill="1" applyAlignment="1">
      <alignment horizontal="right"/>
    </xf>
    <xf numFmtId="173" fontId="11" fillId="0" borderId="1" xfId="15" applyNumberFormat="1" applyFont="1" applyFill="1" applyBorder="1" applyAlignment="1">
      <alignment horizontal="right"/>
    </xf>
    <xf numFmtId="173" fontId="11" fillId="0" borderId="2" xfId="15" applyNumberFormat="1" applyFont="1" applyFill="1" applyBorder="1" applyAlignment="1">
      <alignment/>
    </xf>
    <xf numFmtId="173" fontId="11" fillId="0" borderId="2" xfId="15" applyNumberFormat="1" applyFont="1" applyFill="1" applyBorder="1" applyAlignment="1">
      <alignment horizontal="right"/>
    </xf>
    <xf numFmtId="173" fontId="10" fillId="0" borderId="0" xfId="15" applyNumberFormat="1" applyFont="1" applyAlignment="1">
      <alignment/>
    </xf>
    <xf numFmtId="0" fontId="15" fillId="0" borderId="0" xfId="0" applyFont="1" applyAlignment="1">
      <alignment/>
    </xf>
    <xf numFmtId="173" fontId="11" fillId="0" borderId="9" xfId="15" applyNumberFormat="1" applyFont="1" applyBorder="1" applyAlignment="1">
      <alignment horizontal="center"/>
    </xf>
    <xf numFmtId="173" fontId="11" fillId="0" borderId="0" xfId="15" applyNumberFormat="1" applyFont="1" applyBorder="1" applyAlignment="1">
      <alignment horizontal="center"/>
    </xf>
    <xf numFmtId="173" fontId="15" fillId="0" borderId="0" xfId="15" applyNumberFormat="1" applyFont="1" applyBorder="1" applyAlignment="1">
      <alignment horizontal="center"/>
    </xf>
    <xf numFmtId="173" fontId="15" fillId="0" borderId="0" xfId="15" applyNumberFormat="1" applyFont="1" applyFill="1" applyAlignment="1">
      <alignment horizontal="center"/>
    </xf>
    <xf numFmtId="173" fontId="11" fillId="0" borderId="3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1" fillId="0" borderId="9" xfId="15" applyNumberFormat="1" applyFont="1" applyBorder="1" applyAlignment="1">
      <alignment/>
    </xf>
    <xf numFmtId="171" fontId="11" fillId="0" borderId="0" xfId="15" applyFont="1" applyFill="1" applyAlignment="1">
      <alignment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 quotePrefix="1">
      <alignment horizontal="center"/>
    </xf>
    <xf numFmtId="0" fontId="16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8" fontId="10" fillId="0" borderId="0" xfId="0" applyNumberFormat="1" applyFont="1" applyAlignment="1">
      <alignment horizontal="center"/>
    </xf>
    <xf numFmtId="173" fontId="11" fillId="0" borderId="0" xfId="15" applyNumberFormat="1" applyFont="1" applyAlignment="1">
      <alignment horizontal="right"/>
    </xf>
    <xf numFmtId="43" fontId="11" fillId="0" borderId="9" xfId="15" applyNumberFormat="1" applyFont="1" applyFill="1" applyBorder="1" applyAlignment="1">
      <alignment horizontal="right"/>
    </xf>
    <xf numFmtId="179" fontId="11" fillId="0" borderId="0" xfId="15" applyNumberFormat="1" applyFont="1" applyAlignment="1">
      <alignment horizontal="right"/>
    </xf>
    <xf numFmtId="43" fontId="11" fillId="0" borderId="9" xfId="15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9" fontId="11" fillId="0" borderId="0" xfId="15" applyNumberFormat="1" applyFont="1" applyBorder="1" applyAlignment="1">
      <alignment horizontal="right"/>
    </xf>
    <xf numFmtId="15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73" fontId="11" fillId="0" borderId="2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2.2/inow_ext/pcb%20-%20financial%20results%20march%202003.xls?Action=GetAttachment&amp;ID=1&amp;Data=.\html\wwwroot\temp\1qtr2003submit15may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inloss"/>
      <sheetName val="e(c)"/>
      <sheetName val="equity"/>
      <sheetName val="cbs"/>
      <sheetName val="tax"/>
      <sheetName val="tb31dec02actual"/>
      <sheetName val="bs(co)"/>
      <sheetName val="ccf"/>
      <sheetName val="CF"/>
      <sheetName val="cf(chsb)"/>
      <sheetName val="cf(w)"/>
      <sheetName val="cf(co)"/>
      <sheetName val="dis.ahsb"/>
      <sheetName val="pknp"/>
      <sheetName val="cbs(w)"/>
      <sheetName val="cpl-2date"/>
      <sheetName val="cpl-qtr1-03"/>
      <sheetName val="cpl-qtr1-02"/>
      <sheetName val="cpl-qtr2"/>
      <sheetName val="cpl-qtr3"/>
      <sheetName val="cpl-qtr4"/>
      <sheetName val="cpl-revised(B)"/>
      <sheetName val="cpl-qtr(b)"/>
      <sheetName val="cis"/>
      <sheetName val="i(c)"/>
      <sheetName val="sum key fin info"/>
      <sheetName val="part A2 &amp; 3"/>
      <sheetName val="ass"/>
      <sheetName val="nta-grp"/>
      <sheetName val="new"/>
      <sheetName val="note-co"/>
      <sheetName val="notes-w"/>
      <sheetName val="cpl-cumulative"/>
      <sheetName val="cpl-12m(b)"/>
      <sheetName val="varqtr"/>
      <sheetName val="var12m"/>
      <sheetName val="to &amp; pbt "/>
      <sheetName val="perform"/>
      <sheetName val="graph"/>
      <sheetName val="extra"/>
      <sheetName val="contigent"/>
      <sheetName val="td"/>
    </sheetNames>
    <sheetDataSet>
      <sheetData sheetId="8">
        <row r="13">
          <cell r="E13">
            <v>-1397</v>
          </cell>
        </row>
      </sheetData>
      <sheetData sheetId="14">
        <row r="8">
          <cell r="M8">
            <v>6206</v>
          </cell>
        </row>
        <row r="9">
          <cell r="M9">
            <v>16354</v>
          </cell>
        </row>
        <row r="10">
          <cell r="M10">
            <v>70458</v>
          </cell>
        </row>
        <row r="11">
          <cell r="M11">
            <v>155</v>
          </cell>
        </row>
        <row r="12">
          <cell r="M12">
            <v>29212</v>
          </cell>
        </row>
        <row r="14">
          <cell r="M14">
            <v>23586</v>
          </cell>
        </row>
        <row r="15">
          <cell r="M15">
            <v>78574</v>
          </cell>
        </row>
        <row r="17">
          <cell r="M17">
            <v>96704</v>
          </cell>
        </row>
        <row r="18">
          <cell r="M18">
            <v>30223</v>
          </cell>
        </row>
        <row r="19">
          <cell r="M19">
            <v>0</v>
          </cell>
        </row>
        <row r="23">
          <cell r="M23">
            <v>109482</v>
          </cell>
        </row>
        <row r="24">
          <cell r="M24">
            <v>4903</v>
          </cell>
        </row>
        <row r="25">
          <cell r="M25">
            <v>29985</v>
          </cell>
        </row>
        <row r="26">
          <cell r="M26">
            <v>7711</v>
          </cell>
        </row>
        <row r="27">
          <cell r="M27">
            <v>5955</v>
          </cell>
        </row>
        <row r="31">
          <cell r="M31">
            <v>150</v>
          </cell>
        </row>
        <row r="37">
          <cell r="M37">
            <v>4648</v>
          </cell>
        </row>
        <row r="39">
          <cell r="M39">
            <v>22592</v>
          </cell>
        </row>
        <row r="41">
          <cell r="M41">
            <v>92257</v>
          </cell>
        </row>
        <row r="42">
          <cell r="M42">
            <v>-3742</v>
          </cell>
        </row>
        <row r="44">
          <cell r="M44">
            <v>123074</v>
          </cell>
        </row>
        <row r="45">
          <cell r="M45">
            <v>29762</v>
          </cell>
        </row>
        <row r="47">
          <cell r="M47">
            <v>-6000</v>
          </cell>
        </row>
        <row r="48">
          <cell r="M48">
            <v>0</v>
          </cell>
        </row>
        <row r="49">
          <cell r="M49">
            <v>-493</v>
          </cell>
        </row>
        <row r="51">
          <cell r="M51">
            <v>-62631.6811</v>
          </cell>
        </row>
        <row r="52">
          <cell r="M52">
            <v>2239</v>
          </cell>
        </row>
        <row r="53">
          <cell r="M53">
            <v>-346</v>
          </cell>
        </row>
        <row r="57">
          <cell r="M57">
            <v>70000</v>
          </cell>
        </row>
        <row r="59">
          <cell r="M59">
            <v>190497</v>
          </cell>
        </row>
        <row r="62">
          <cell r="M62">
            <v>862</v>
          </cell>
        </row>
        <row r="63">
          <cell r="M63">
            <v>59896.3189</v>
          </cell>
        </row>
      </sheetData>
      <sheetData sheetId="15">
        <row r="9">
          <cell r="O9">
            <v>24037</v>
          </cell>
          <cell r="P9">
            <v>28381</v>
          </cell>
        </row>
        <row r="10">
          <cell r="O10">
            <v>11683</v>
          </cell>
        </row>
        <row r="13">
          <cell r="O13">
            <v>0</v>
          </cell>
          <cell r="P13">
            <v>0</v>
          </cell>
        </row>
        <row r="15">
          <cell r="O15">
            <v>430</v>
          </cell>
        </row>
        <row r="20">
          <cell r="O20">
            <v>13661</v>
          </cell>
        </row>
        <row r="25">
          <cell r="O25">
            <v>2555</v>
          </cell>
        </row>
        <row r="27">
          <cell r="O27">
            <v>1496</v>
          </cell>
        </row>
        <row r="30">
          <cell r="O30">
            <v>-71</v>
          </cell>
          <cell r="P30">
            <v>58</v>
          </cell>
        </row>
        <row r="34">
          <cell r="O34">
            <v>1440</v>
          </cell>
          <cell r="P34">
            <v>1072</v>
          </cell>
        </row>
        <row r="39">
          <cell r="O39">
            <v>223.3189</v>
          </cell>
          <cell r="P39">
            <v>-1214</v>
          </cell>
        </row>
        <row r="42">
          <cell r="O42">
            <v>-2613.6811</v>
          </cell>
          <cell r="P42">
            <v>-1560</v>
          </cell>
        </row>
        <row r="44">
          <cell r="O44">
            <v>62910</v>
          </cell>
        </row>
      </sheetData>
      <sheetData sheetId="16">
        <row r="9">
          <cell r="O9">
            <v>24037</v>
          </cell>
        </row>
      </sheetData>
      <sheetData sheetId="20">
        <row r="14">
          <cell r="N14">
            <v>0</v>
          </cell>
          <cell r="O14">
            <v>0</v>
          </cell>
        </row>
        <row r="28">
          <cell r="O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" t="s">
        <v>15</v>
      </c>
      <c r="M1" s="2"/>
    </row>
    <row r="2" ht="12.75">
      <c r="A2" s="3" t="s">
        <v>16</v>
      </c>
    </row>
    <row r="3" ht="12.75">
      <c r="A3" s="3" t="s">
        <v>17</v>
      </c>
    </row>
    <row r="4" ht="12.75">
      <c r="A4" s="3"/>
    </row>
    <row r="5" ht="12.75">
      <c r="A5" s="4" t="s">
        <v>18</v>
      </c>
    </row>
    <row r="6" ht="12.75">
      <c r="A6" s="4" t="s">
        <v>19</v>
      </c>
    </row>
    <row r="7" ht="12.75">
      <c r="A7" s="3" t="s">
        <v>20</v>
      </c>
    </row>
    <row r="8" ht="12.75">
      <c r="A8" s="3"/>
    </row>
    <row r="9" ht="12.75">
      <c r="A9" s="3"/>
    </row>
    <row r="10" ht="12.75">
      <c r="A10" s="3"/>
    </row>
    <row r="11" ht="12.75">
      <c r="A11" s="3"/>
    </row>
    <row r="13" spans="3:10" ht="12.75">
      <c r="C13" s="5"/>
      <c r="D13" s="5"/>
      <c r="E13" s="5" t="s">
        <v>21</v>
      </c>
      <c r="F13" s="5"/>
      <c r="G13" s="5"/>
      <c r="H13" s="5"/>
      <c r="I13" s="5"/>
      <c r="J13" s="5"/>
    </row>
    <row r="14" spans="3:10" ht="12.75">
      <c r="C14" s="5"/>
      <c r="D14" s="5"/>
      <c r="E14" s="5" t="s">
        <v>22</v>
      </c>
      <c r="F14" s="5"/>
      <c r="G14" s="5"/>
      <c r="H14" s="5"/>
      <c r="I14" s="5"/>
      <c r="J14" s="5"/>
    </row>
    <row r="15" spans="3:10" ht="12.75">
      <c r="C15" s="5" t="s">
        <v>23</v>
      </c>
      <c r="D15" s="5"/>
      <c r="E15" s="5" t="s">
        <v>24</v>
      </c>
      <c r="F15" s="5"/>
      <c r="G15" s="5"/>
      <c r="H15" s="5" t="s">
        <v>26</v>
      </c>
      <c r="I15" s="5"/>
      <c r="J15" s="5" t="s">
        <v>27</v>
      </c>
    </row>
    <row r="16" spans="3:10" ht="12.75">
      <c r="C16" s="5"/>
      <c r="D16" s="5"/>
      <c r="E16" s="5"/>
      <c r="F16" s="5"/>
      <c r="G16" s="5"/>
      <c r="H16" s="5"/>
      <c r="I16" s="5"/>
      <c r="J16" s="5"/>
    </row>
    <row r="17" spans="1:10" ht="12.75">
      <c r="A17" s="142" t="s">
        <v>338</v>
      </c>
      <c r="C17" s="5" t="s">
        <v>28</v>
      </c>
      <c r="D17" s="5"/>
      <c r="E17" s="5" t="s">
        <v>28</v>
      </c>
      <c r="F17" s="5"/>
      <c r="G17" s="5"/>
      <c r="H17" s="5" t="s">
        <v>28</v>
      </c>
      <c r="I17" s="5"/>
      <c r="J17" s="5" t="s">
        <v>28</v>
      </c>
    </row>
    <row r="20" ht="12.75">
      <c r="A20" t="s">
        <v>29</v>
      </c>
    </row>
    <row r="21" spans="1:10" ht="12.75">
      <c r="A21" t="s">
        <v>30</v>
      </c>
      <c r="C21" s="6">
        <f>'[1]cbs(w)'!M57</f>
        <v>70000</v>
      </c>
      <c r="D21" s="6"/>
      <c r="E21" s="6">
        <f>'[1]cbs(w)'!M59</f>
        <v>190497</v>
      </c>
      <c r="F21" s="6"/>
      <c r="G21" s="6"/>
      <c r="H21" s="6">
        <f>'[1]cpl-2date'!O44</f>
        <v>62910</v>
      </c>
      <c r="I21" s="6"/>
      <c r="J21" s="6">
        <f>SUM(C21:H21)</f>
        <v>323407</v>
      </c>
    </row>
    <row r="22" spans="1:10" ht="12.75">
      <c r="A22" t="s">
        <v>31</v>
      </c>
      <c r="C22" s="7">
        <v>0</v>
      </c>
      <c r="D22" s="6"/>
      <c r="E22" s="7">
        <v>0</v>
      </c>
      <c r="F22" s="6"/>
      <c r="G22" s="6"/>
      <c r="H22" s="7">
        <v>-400</v>
      </c>
      <c r="I22" s="6"/>
      <c r="J22" s="7">
        <f>SUM(C22:H22)</f>
        <v>-400</v>
      </c>
    </row>
    <row r="23" spans="1:10" ht="12.75">
      <c r="A23" t="s">
        <v>32</v>
      </c>
      <c r="C23" s="6">
        <f>SUM(C21:C22)</f>
        <v>70000</v>
      </c>
      <c r="D23" s="6"/>
      <c r="E23" s="6">
        <f>SUM(E21:E22)</f>
        <v>190497</v>
      </c>
      <c r="F23" s="6"/>
      <c r="G23" s="6"/>
      <c r="H23" s="6">
        <f>SUM(H21:H22)</f>
        <v>62510</v>
      </c>
      <c r="I23" s="6"/>
      <c r="J23" s="6">
        <f>SUM(J21:J22)</f>
        <v>323007</v>
      </c>
    </row>
    <row r="24" spans="3:10" ht="12.75">
      <c r="C24" s="6"/>
      <c r="D24" s="6"/>
      <c r="E24" s="6"/>
      <c r="F24" s="6"/>
      <c r="G24" s="6"/>
      <c r="H24" s="6"/>
      <c r="I24" s="6"/>
      <c r="J24" s="6"/>
    </row>
    <row r="25" spans="3:10" ht="12.75">
      <c r="C25" s="6"/>
      <c r="D25" s="6"/>
      <c r="E25" s="6"/>
      <c r="F25" s="6"/>
      <c r="G25" s="6"/>
      <c r="H25" s="6"/>
      <c r="I25" s="6"/>
      <c r="J25" s="6"/>
    </row>
    <row r="26" spans="1:10" ht="12.75">
      <c r="A26" t="s">
        <v>339</v>
      </c>
      <c r="C26" s="6">
        <v>0</v>
      </c>
      <c r="D26" s="6"/>
      <c r="E26" s="6">
        <v>0</v>
      </c>
      <c r="F26" s="6"/>
      <c r="G26" s="6"/>
      <c r="H26" s="8">
        <f>'[1]cpl-2date'!O42</f>
        <v>-2613.6811</v>
      </c>
      <c r="I26" s="8"/>
      <c r="J26" s="8">
        <f>SUM(C26:H26)</f>
        <v>-2613.6811</v>
      </c>
    </row>
    <row r="27" spans="3:10" ht="12.75">
      <c r="C27" s="6"/>
      <c r="D27" s="6"/>
      <c r="E27" s="6"/>
      <c r="F27" s="6"/>
      <c r="G27" s="6"/>
      <c r="H27" s="6"/>
      <c r="I27" s="6"/>
      <c r="J27" s="6"/>
    </row>
    <row r="28" spans="1:11" ht="13.5" thickBot="1">
      <c r="A28" t="s">
        <v>33</v>
      </c>
      <c r="C28" s="9">
        <f>SUM(C23:C27)</f>
        <v>70000</v>
      </c>
      <c r="D28" s="6"/>
      <c r="E28" s="9">
        <f>SUM(E23:E27)</f>
        <v>190497</v>
      </c>
      <c r="F28" s="6"/>
      <c r="G28" s="6"/>
      <c r="H28" s="9">
        <f>SUM(H23:H27)</f>
        <v>59896.3189</v>
      </c>
      <c r="I28" s="6"/>
      <c r="J28" s="9">
        <f>SUM(J23:J27)</f>
        <v>320393.3189</v>
      </c>
      <c r="K28" s="10"/>
    </row>
    <row r="29" spans="3:10" ht="13.5" thickTop="1">
      <c r="C29" s="6"/>
      <c r="D29" s="6"/>
      <c r="E29" s="6"/>
      <c r="F29" s="6"/>
      <c r="G29" s="6"/>
      <c r="H29" s="6"/>
      <c r="I29" s="6"/>
      <c r="J29" s="6"/>
    </row>
    <row r="30" spans="3:10" ht="12.75">
      <c r="C30" s="6"/>
      <c r="D30" s="6"/>
      <c r="E30" s="6"/>
      <c r="F30" s="6"/>
      <c r="G30" s="6"/>
      <c r="H30" s="6"/>
      <c r="I30" s="6"/>
      <c r="J30" s="6"/>
    </row>
    <row r="31" spans="3:10" ht="12.75">
      <c r="C31" s="6"/>
      <c r="D31" s="6"/>
      <c r="E31" s="6"/>
      <c r="F31" s="6"/>
      <c r="G31" s="6"/>
      <c r="H31" s="6"/>
      <c r="I31" s="6"/>
      <c r="J31" s="6"/>
    </row>
    <row r="35" spans="3:10" ht="12.75">
      <c r="C35" s="5"/>
      <c r="D35" s="5"/>
      <c r="E35" s="5" t="s">
        <v>21</v>
      </c>
      <c r="F35" s="5"/>
      <c r="G35" s="5"/>
      <c r="H35" s="5"/>
      <c r="I35" s="5"/>
      <c r="J35" s="5"/>
    </row>
    <row r="36" spans="3:10" ht="12.75">
      <c r="C36" s="5"/>
      <c r="D36" s="5"/>
      <c r="E36" s="5" t="s">
        <v>22</v>
      </c>
      <c r="F36" s="5"/>
      <c r="G36" s="5"/>
      <c r="H36" s="5"/>
      <c r="I36" s="5"/>
      <c r="J36" s="5"/>
    </row>
    <row r="37" spans="3:10" ht="12.75">
      <c r="C37" s="5" t="s">
        <v>23</v>
      </c>
      <c r="D37" s="5"/>
      <c r="E37" s="5" t="s">
        <v>24</v>
      </c>
      <c r="F37" s="5"/>
      <c r="G37" s="5"/>
      <c r="H37" s="5" t="s">
        <v>26</v>
      </c>
      <c r="I37" s="5"/>
      <c r="J37" s="5" t="s">
        <v>27</v>
      </c>
    </row>
    <row r="38" spans="3:10" ht="12.75">
      <c r="C38" s="5"/>
      <c r="D38" s="5"/>
      <c r="E38" s="5"/>
      <c r="F38" s="5"/>
      <c r="G38" s="5"/>
      <c r="H38" s="5"/>
      <c r="I38" s="5"/>
      <c r="J38" s="5"/>
    </row>
    <row r="39" spans="1:10" ht="12.75">
      <c r="A39" s="142" t="s">
        <v>340</v>
      </c>
      <c r="C39" s="5" t="s">
        <v>28</v>
      </c>
      <c r="D39" s="5"/>
      <c r="E39" s="5" t="s">
        <v>28</v>
      </c>
      <c r="F39" s="5"/>
      <c r="G39" s="5"/>
      <c r="H39" s="5" t="s">
        <v>28</v>
      </c>
      <c r="I39" s="5"/>
      <c r="J39" s="5" t="s">
        <v>28</v>
      </c>
    </row>
    <row r="41" spans="1:10" ht="12.75">
      <c r="A41" t="s">
        <v>34</v>
      </c>
      <c r="C41" s="11">
        <v>70000</v>
      </c>
      <c r="D41" s="11"/>
      <c r="E41" s="11">
        <v>190497</v>
      </c>
      <c r="F41" s="11"/>
      <c r="G41" s="11"/>
      <c r="H41" s="11">
        <v>56388</v>
      </c>
      <c r="I41" s="11">
        <v>56388</v>
      </c>
      <c r="J41" s="11">
        <f>SUM(C41:H41)</f>
        <v>316885</v>
      </c>
    </row>
    <row r="42" spans="3:10" ht="12.75">
      <c r="C42" s="11"/>
      <c r="D42" s="11"/>
      <c r="E42" s="11"/>
      <c r="F42" s="11"/>
      <c r="G42" s="11"/>
      <c r="H42" s="11"/>
      <c r="I42" s="11"/>
      <c r="J42" s="11"/>
    </row>
    <row r="43" spans="1:10" ht="12.75">
      <c r="A43" t="s">
        <v>339</v>
      </c>
      <c r="C43" s="11">
        <v>0</v>
      </c>
      <c r="D43" s="11"/>
      <c r="E43" s="11">
        <v>0</v>
      </c>
      <c r="F43" s="11"/>
      <c r="G43" s="11"/>
      <c r="H43" s="12">
        <v>-1560</v>
      </c>
      <c r="I43" s="12"/>
      <c r="J43" s="12">
        <f>SUM(C43:H43)</f>
        <v>-1560</v>
      </c>
    </row>
    <row r="44" spans="3:10" ht="12.75">
      <c r="C44" s="11"/>
      <c r="D44" s="11"/>
      <c r="E44" s="11"/>
      <c r="F44" s="11"/>
      <c r="G44" s="11"/>
      <c r="H44" s="11"/>
      <c r="I44" s="11"/>
      <c r="J44" s="11"/>
    </row>
    <row r="45" spans="1:10" ht="13.5" thickBot="1">
      <c r="A45" t="s">
        <v>33</v>
      </c>
      <c r="C45" s="13">
        <f>SUM(C41:C44)</f>
        <v>70000</v>
      </c>
      <c r="D45" s="11"/>
      <c r="E45" s="13">
        <f>SUM(E41:E44)</f>
        <v>190497</v>
      </c>
      <c r="F45" s="11"/>
      <c r="G45" s="11"/>
      <c r="H45" s="13">
        <f>SUM(H41:H44)</f>
        <v>54828</v>
      </c>
      <c r="I45" s="11"/>
      <c r="J45" s="13">
        <f>SUM(J41:J44)</f>
        <v>315325</v>
      </c>
    </row>
    <row r="46" ht="13.5" thickTop="1"/>
    <row r="59" ht="12.75">
      <c r="A59" t="s">
        <v>35</v>
      </c>
    </row>
    <row r="60" ht="12.75">
      <c r="A60" t="s">
        <v>36</v>
      </c>
    </row>
    <row r="84" ht="12.75" hidden="1"/>
  </sheetData>
  <printOptions/>
  <pageMargins left="0.75" right="0.46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A65" sqref="A1:L65"/>
    </sheetView>
  </sheetViews>
  <sheetFormatPr defaultColWidth="9.140625" defaultRowHeight="12.75"/>
  <cols>
    <col min="1" max="1" width="3.85156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10" width="9.140625" style="3" customWidth="1"/>
    <col min="11" max="11" width="2.28125" style="3" customWidth="1"/>
    <col min="12" max="16384" width="9.140625" style="3" customWidth="1"/>
  </cols>
  <sheetData>
    <row r="1" spans="1:12" ht="11.25">
      <c r="A1" s="15" t="s">
        <v>15</v>
      </c>
      <c r="G1" s="16"/>
      <c r="I1" s="17"/>
      <c r="L1" s="18"/>
    </row>
    <row r="2" spans="1:7" ht="11.25">
      <c r="A2" s="3" t="s">
        <v>16</v>
      </c>
      <c r="G2" s="19"/>
    </row>
    <row r="3" spans="1:10" ht="11.25">
      <c r="A3" s="3" t="s">
        <v>17</v>
      </c>
      <c r="J3" s="20"/>
    </row>
    <row r="4" ht="11.25">
      <c r="J4" s="20"/>
    </row>
    <row r="5" ht="11.25">
      <c r="A5" s="15" t="s">
        <v>37</v>
      </c>
    </row>
    <row r="6" ht="11.25">
      <c r="A6" s="15" t="s">
        <v>38</v>
      </c>
    </row>
    <row r="7" ht="11.25">
      <c r="A7" s="3" t="s">
        <v>20</v>
      </c>
    </row>
    <row r="8" spans="6:12" ht="14.25" customHeight="1">
      <c r="F8" s="144"/>
      <c r="G8" s="144"/>
      <c r="H8" s="144"/>
      <c r="J8" s="144"/>
      <c r="K8" s="144"/>
      <c r="L8" s="144"/>
    </row>
    <row r="9" spans="6:12" ht="11.25">
      <c r="F9" s="22" t="s">
        <v>39</v>
      </c>
      <c r="G9" s="15"/>
      <c r="H9" s="22" t="s">
        <v>39</v>
      </c>
      <c r="J9" s="21"/>
      <c r="L9" s="21"/>
    </row>
    <row r="10" spans="6:12" ht="11.25">
      <c r="F10" s="23">
        <v>37711</v>
      </c>
      <c r="G10" s="15"/>
      <c r="H10" s="23">
        <v>37621</v>
      </c>
      <c r="J10" s="24"/>
      <c r="L10" s="24"/>
    </row>
    <row r="11" spans="6:12" ht="11.25">
      <c r="F11" s="25" t="s">
        <v>28</v>
      </c>
      <c r="G11" s="15"/>
      <c r="H11" s="25" t="s">
        <v>28</v>
      </c>
      <c r="J11" s="21"/>
      <c r="L11" s="21"/>
    </row>
    <row r="12" spans="6:12" ht="11.25">
      <c r="F12" s="25"/>
      <c r="G12" s="15"/>
      <c r="H12" s="25"/>
      <c r="J12" s="21"/>
      <c r="L12" s="21"/>
    </row>
    <row r="13" spans="1:12" ht="11.25" customHeight="1">
      <c r="A13" s="3" t="s">
        <v>40</v>
      </c>
      <c r="F13" s="22"/>
      <c r="G13" s="15"/>
      <c r="H13" s="22"/>
      <c r="J13" s="21"/>
      <c r="L13" s="21"/>
    </row>
    <row r="14" spans="2:12" ht="11.25">
      <c r="B14" s="3" t="s">
        <v>274</v>
      </c>
      <c r="F14" s="26">
        <f>'[1]cbs(w)'!M41</f>
        <v>92257</v>
      </c>
      <c r="G14" s="26"/>
      <c r="H14" s="26">
        <v>101886</v>
      </c>
      <c r="I14" s="27"/>
      <c r="J14" s="21"/>
      <c r="L14" s="21"/>
    </row>
    <row r="15" spans="2:12" ht="11.25">
      <c r="B15" s="3" t="s">
        <v>275</v>
      </c>
      <c r="F15" s="26">
        <f>'[1]cbs(w)'!M48</f>
        <v>0</v>
      </c>
      <c r="G15" s="26"/>
      <c r="H15" s="26">
        <v>28</v>
      </c>
      <c r="I15" s="27"/>
      <c r="J15" s="21"/>
      <c r="L15" s="21"/>
    </row>
    <row r="16" spans="2:12" ht="11.25">
      <c r="B16" s="3" t="s">
        <v>276</v>
      </c>
      <c r="F16" s="26">
        <f>'[1]cbs(w)'!M45-'[1]cbs(w)'!M62</f>
        <v>28900</v>
      </c>
      <c r="G16" s="26"/>
      <c r="H16" s="26">
        <v>29429</v>
      </c>
      <c r="I16" s="27"/>
      <c r="J16" s="21"/>
      <c r="L16" s="21"/>
    </row>
    <row r="17" spans="2:12" ht="11.25">
      <c r="B17" s="3" t="s">
        <v>277</v>
      </c>
      <c r="F17" s="26">
        <f>'[1]cbs(w)'!M52</f>
        <v>2239</v>
      </c>
      <c r="H17" s="26">
        <v>1769</v>
      </c>
      <c r="I17" s="27"/>
      <c r="J17" s="21"/>
      <c r="L17" s="21"/>
    </row>
    <row r="18" spans="2:12" ht="11.25">
      <c r="B18" s="3" t="s">
        <v>337</v>
      </c>
      <c r="F18" s="26">
        <f>'[1]cbs(w)'!M39</f>
        <v>22592</v>
      </c>
      <c r="G18" s="26"/>
      <c r="H18" s="26">
        <v>2586</v>
      </c>
      <c r="J18" s="21"/>
      <c r="L18" s="21"/>
    </row>
    <row r="19" spans="2:12" ht="11.25">
      <c r="B19" s="3" t="s">
        <v>278</v>
      </c>
      <c r="F19" s="26">
        <f>'[1]cbs(w)'!M44</f>
        <v>123074</v>
      </c>
      <c r="G19" s="26"/>
      <c r="H19" s="26">
        <v>123272</v>
      </c>
      <c r="J19" s="28"/>
      <c r="L19" s="21"/>
    </row>
    <row r="20" spans="2:12" ht="11.25">
      <c r="B20" s="3" t="s">
        <v>279</v>
      </c>
      <c r="F20" s="26">
        <f>'[1]cbs(w)'!M37</f>
        <v>4648</v>
      </c>
      <c r="H20" s="26">
        <v>4648</v>
      </c>
      <c r="I20" s="26"/>
      <c r="J20" s="28"/>
      <c r="L20" s="21"/>
    </row>
    <row r="21" spans="6:12" ht="11.25">
      <c r="F21" s="29">
        <f>SUM(F14:F20)</f>
        <v>273710</v>
      </c>
      <c r="G21" s="26"/>
      <c r="H21" s="29">
        <f>SUM(H14:H20)</f>
        <v>263618</v>
      </c>
      <c r="J21" s="28"/>
      <c r="L21" s="21"/>
    </row>
    <row r="22" spans="6:12" ht="11.25">
      <c r="F22" s="30"/>
      <c r="G22" s="31"/>
      <c r="H22" s="30"/>
      <c r="J22" s="28"/>
      <c r="L22" s="21"/>
    </row>
    <row r="23" spans="1:12" ht="11.25">
      <c r="A23" s="3" t="s">
        <v>41</v>
      </c>
      <c r="F23" s="31"/>
      <c r="G23" s="26"/>
      <c r="H23" s="31"/>
      <c r="J23" s="28"/>
      <c r="L23" s="21"/>
    </row>
    <row r="24" spans="2:12" ht="11.25">
      <c r="B24" s="3" t="s">
        <v>42</v>
      </c>
      <c r="F24" s="32">
        <f>'[1]cbs(w)'!M11</f>
        <v>155</v>
      </c>
      <c r="G24" s="31"/>
      <c r="H24" s="32">
        <v>22696</v>
      </c>
      <c r="J24" s="28"/>
      <c r="L24" s="21"/>
    </row>
    <row r="25" spans="2:12" ht="11.25">
      <c r="B25" s="3" t="s">
        <v>280</v>
      </c>
      <c r="F25" s="33">
        <f>'[1]cbs(w)'!M10</f>
        <v>70458</v>
      </c>
      <c r="G25" s="31"/>
      <c r="H25" s="33">
        <v>104340</v>
      </c>
      <c r="J25" s="28"/>
      <c r="L25" s="21"/>
    </row>
    <row r="26" spans="2:12" ht="11.25">
      <c r="B26" s="3" t="s">
        <v>281</v>
      </c>
      <c r="F26" s="33">
        <f>'[1]cbs(w)'!M12+'[1]cbs(w)'!M15+'[1]cbs(w)'!M14+'[1]cbs(w)'!M19</f>
        <v>131372</v>
      </c>
      <c r="G26" s="31"/>
      <c r="H26" s="33">
        <v>113178</v>
      </c>
      <c r="J26" s="28"/>
      <c r="L26" s="21"/>
    </row>
    <row r="27" spans="2:12" ht="11.25">
      <c r="B27" s="3" t="s">
        <v>282</v>
      </c>
      <c r="F27" s="33">
        <f>'[1]cbs(w)'!M17+'[1]cbs(w)'!M18</f>
        <v>126927</v>
      </c>
      <c r="G27" s="31"/>
      <c r="H27" s="33">
        <v>123961</v>
      </c>
      <c r="J27" s="28"/>
      <c r="L27" s="21"/>
    </row>
    <row r="28" spans="2:12" ht="11.25">
      <c r="B28" s="3" t="s">
        <v>283</v>
      </c>
      <c r="F28" s="33">
        <f>'[1]cbs(w)'!M8+'[1]cbs(w)'!M9</f>
        <v>22560</v>
      </c>
      <c r="G28" s="31"/>
      <c r="H28" s="33">
        <v>17688</v>
      </c>
      <c r="J28" s="21"/>
      <c r="L28" s="21"/>
    </row>
    <row r="29" spans="6:12" ht="11.25">
      <c r="F29" s="34">
        <f>SUM(F24:F28)</f>
        <v>351472</v>
      </c>
      <c r="H29" s="34">
        <f>SUM(H24:H28)</f>
        <v>381863</v>
      </c>
      <c r="J29" s="21"/>
      <c r="L29" s="21"/>
    </row>
    <row r="30" spans="10:12" ht="6" customHeight="1">
      <c r="J30" s="21"/>
      <c r="L30" s="21"/>
    </row>
    <row r="31" spans="1:8" ht="11.25">
      <c r="A31" s="3" t="s">
        <v>43</v>
      </c>
      <c r="F31" s="35"/>
      <c r="G31" s="26"/>
      <c r="H31" s="35"/>
    </row>
    <row r="32" spans="2:8" ht="11.25">
      <c r="B32" s="3" t="s">
        <v>284</v>
      </c>
      <c r="F32" s="33">
        <f>'[1]cbs(w)'!M24</f>
        <v>4903</v>
      </c>
      <c r="G32" s="26"/>
      <c r="H32" s="33">
        <v>16292</v>
      </c>
    </row>
    <row r="33" spans="2:8" ht="11.25">
      <c r="B33" s="3" t="s">
        <v>285</v>
      </c>
      <c r="F33" s="33">
        <f>'[1]cbs(w)'!M25+'[1]cbs(w)'!M27+'[1]cbs(w)'!M31</f>
        <v>36090</v>
      </c>
      <c r="G33" s="26"/>
      <c r="H33" s="33">
        <v>38599</v>
      </c>
    </row>
    <row r="34" spans="1:12" ht="11.25">
      <c r="A34" s="3" t="s">
        <v>44</v>
      </c>
      <c r="B34" s="3" t="s">
        <v>286</v>
      </c>
      <c r="F34" s="33">
        <f>'[1]cbs(w)'!M23</f>
        <v>109482</v>
      </c>
      <c r="G34" s="26"/>
      <c r="H34" s="33">
        <v>111548</v>
      </c>
      <c r="I34" s="26"/>
      <c r="J34" s="26"/>
      <c r="K34" s="26"/>
      <c r="L34" s="26"/>
    </row>
    <row r="35" spans="2:12" ht="11.25">
      <c r="B35" s="3" t="s">
        <v>45</v>
      </c>
      <c r="F35" s="33">
        <f>'[1]cbs(w)'!M26</f>
        <v>7711</v>
      </c>
      <c r="G35" s="26"/>
      <c r="H35" s="33">
        <v>8234</v>
      </c>
      <c r="I35" s="26"/>
      <c r="J35" s="26"/>
      <c r="K35" s="26"/>
      <c r="L35" s="26"/>
    </row>
    <row r="36" spans="6:12" ht="11.25">
      <c r="F36" s="36">
        <f>SUM(F32:F35)</f>
        <v>158186</v>
      </c>
      <c r="G36" s="26"/>
      <c r="H36" s="36">
        <f>SUM(H32:H35)</f>
        <v>174673</v>
      </c>
      <c r="I36" s="26"/>
      <c r="J36" s="26"/>
      <c r="K36" s="26"/>
      <c r="L36" s="26"/>
    </row>
    <row r="37" spans="6:12" ht="5.25" customHeight="1">
      <c r="F37" s="31"/>
      <c r="G37" s="26"/>
      <c r="H37" s="26"/>
      <c r="I37" s="26"/>
      <c r="J37" s="26"/>
      <c r="K37" s="26"/>
      <c r="L37" s="26"/>
    </row>
    <row r="38" spans="1:12" ht="11.25">
      <c r="A38" s="3" t="s">
        <v>46</v>
      </c>
      <c r="F38" s="26">
        <f>F29-F36</f>
        <v>193286</v>
      </c>
      <c r="G38" s="26"/>
      <c r="H38" s="26">
        <f>H29-H36</f>
        <v>207190</v>
      </c>
      <c r="I38" s="26"/>
      <c r="J38" s="26"/>
      <c r="K38" s="26"/>
      <c r="L38" s="26"/>
    </row>
    <row r="39" spans="9:12" ht="11.25">
      <c r="I39" s="26"/>
      <c r="J39" s="26"/>
      <c r="K39" s="26"/>
      <c r="L39" s="26"/>
    </row>
    <row r="40" spans="6:12" ht="12" thickBot="1">
      <c r="F40" s="37">
        <f>F21+F38</f>
        <v>466996</v>
      </c>
      <c r="G40" s="38"/>
      <c r="H40" s="37">
        <f>H21+H38</f>
        <v>470808</v>
      </c>
      <c r="I40" s="26"/>
      <c r="J40" s="31"/>
      <c r="K40" s="31"/>
      <c r="L40" s="31"/>
    </row>
    <row r="41" spans="6:12" ht="11.25">
      <c r="F41" s="38"/>
      <c r="G41" s="38"/>
      <c r="H41" s="38"/>
      <c r="I41" s="26"/>
      <c r="J41" s="31"/>
      <c r="K41" s="31"/>
      <c r="L41" s="31"/>
    </row>
    <row r="42" spans="1:12" ht="11.25" customHeight="1">
      <c r="A42" s="3" t="s">
        <v>47</v>
      </c>
      <c r="F42" s="26"/>
      <c r="G42" s="26"/>
      <c r="H42" s="26"/>
      <c r="I42" s="26"/>
      <c r="J42" s="31"/>
      <c r="K42" s="31"/>
      <c r="L42" s="31"/>
    </row>
    <row r="43" spans="2:12" ht="11.25">
      <c r="B43" s="3" t="s">
        <v>287</v>
      </c>
      <c r="F43" s="26">
        <f>'[1]cbs(w)'!M57</f>
        <v>70000</v>
      </c>
      <c r="G43" s="26"/>
      <c r="H43" s="26">
        <v>70000</v>
      </c>
      <c r="I43" s="26"/>
      <c r="J43" s="31"/>
      <c r="K43" s="31"/>
      <c r="L43" s="31"/>
    </row>
    <row r="44" spans="2:12" ht="11.25">
      <c r="B44" s="3" t="s">
        <v>48</v>
      </c>
      <c r="F44" s="26">
        <f>'[1]cbs(w)'!M59</f>
        <v>190497</v>
      </c>
      <c r="G44" s="26"/>
      <c r="H44" s="26">
        <v>190497</v>
      </c>
      <c r="I44" s="26"/>
      <c r="J44" s="31"/>
      <c r="K44" s="31"/>
      <c r="L44" s="31"/>
    </row>
    <row r="45" spans="2:12" ht="11.25">
      <c r="B45" s="3" t="s">
        <v>49</v>
      </c>
      <c r="F45" s="35">
        <f>'[1]cbs(w)'!M63</f>
        <v>59896.3189</v>
      </c>
      <c r="G45" s="26"/>
      <c r="H45" s="35">
        <v>62510</v>
      </c>
      <c r="I45" s="26"/>
      <c r="J45" s="31"/>
      <c r="K45" s="31"/>
      <c r="L45" s="31"/>
    </row>
    <row r="46" spans="6:12" ht="11.25">
      <c r="F46" s="31"/>
      <c r="G46" s="26"/>
      <c r="H46" s="31"/>
      <c r="I46" s="26"/>
      <c r="J46" s="31"/>
      <c r="K46" s="31"/>
      <c r="L46" s="31"/>
    </row>
    <row r="47" spans="2:12" ht="11.25">
      <c r="B47" s="3" t="s">
        <v>50</v>
      </c>
      <c r="F47" s="26">
        <f>SUM(F43:F45)</f>
        <v>320393.3189</v>
      </c>
      <c r="G47" s="26"/>
      <c r="H47" s="26">
        <f>SUM(H43:H45)</f>
        <v>323007</v>
      </c>
      <c r="I47" s="26"/>
      <c r="J47" s="31"/>
      <c r="K47" s="31"/>
      <c r="L47" s="31"/>
    </row>
    <row r="48" spans="2:12" ht="11.25">
      <c r="B48" s="3" t="s">
        <v>288</v>
      </c>
      <c r="F48" s="26">
        <f>-'[1]cbs(w)'!M51</f>
        <v>62631.6811</v>
      </c>
      <c r="G48" s="26"/>
      <c r="H48" s="35">
        <v>62856</v>
      </c>
      <c r="I48" s="26"/>
      <c r="J48" s="31"/>
      <c r="K48" s="31"/>
      <c r="L48" s="31"/>
    </row>
    <row r="49" spans="6:12" ht="11.25">
      <c r="F49" s="29">
        <f>SUM(F47:F48)</f>
        <v>383025</v>
      </c>
      <c r="G49" s="26"/>
      <c r="H49" s="29">
        <f>SUM(H47:H48)</f>
        <v>385863</v>
      </c>
      <c r="I49" s="26"/>
      <c r="J49" s="31"/>
      <c r="K49" s="31"/>
      <c r="L49" s="31"/>
    </row>
    <row r="50" spans="6:12" ht="11.25">
      <c r="F50" s="31"/>
      <c r="G50" s="26"/>
      <c r="H50" s="31"/>
      <c r="I50" s="26"/>
      <c r="J50" s="31"/>
      <c r="K50" s="31"/>
      <c r="L50" s="31"/>
    </row>
    <row r="51" spans="2:12" ht="11.25">
      <c r="B51" s="3" t="s">
        <v>289</v>
      </c>
      <c r="F51" s="3">
        <v>73390</v>
      </c>
      <c r="H51" s="3">
        <v>73390</v>
      </c>
      <c r="I51" s="26"/>
      <c r="J51" s="31"/>
      <c r="K51" s="31"/>
      <c r="L51" s="31"/>
    </row>
    <row r="52" spans="2:12" ht="11.25">
      <c r="B52" s="3" t="s">
        <v>51</v>
      </c>
      <c r="F52" s="3">
        <f>-'[1]cbs(w)'!M47-'[1]cbs(w)'!M49</f>
        <v>6493</v>
      </c>
      <c r="H52" s="3">
        <v>7145</v>
      </c>
      <c r="I52" s="26"/>
      <c r="J52" s="31"/>
      <c r="K52" s="31"/>
      <c r="L52" s="31"/>
    </row>
    <row r="53" spans="2:12" ht="11.25">
      <c r="B53" s="3" t="s">
        <v>52</v>
      </c>
      <c r="F53" s="26">
        <f>-'[1]cbs(w)'!M53</f>
        <v>346</v>
      </c>
      <c r="G53" s="26"/>
      <c r="H53" s="26">
        <v>270</v>
      </c>
      <c r="I53" s="26"/>
      <c r="J53" s="31"/>
      <c r="K53" s="31"/>
      <c r="L53" s="31"/>
    </row>
    <row r="54" spans="2:12" ht="11.25">
      <c r="B54" s="3" t="s">
        <v>53</v>
      </c>
      <c r="F54" s="26">
        <f>-'[1]cbs(w)'!M42</f>
        <v>3742</v>
      </c>
      <c r="G54" s="26"/>
      <c r="H54" s="26">
        <v>4140</v>
      </c>
      <c r="I54" s="26"/>
      <c r="J54" s="31"/>
      <c r="K54" s="31"/>
      <c r="L54" s="31"/>
    </row>
    <row r="55" spans="6:12" ht="11.25">
      <c r="F55" s="26"/>
      <c r="G55" s="26"/>
      <c r="H55" s="26"/>
      <c r="I55" s="26"/>
      <c r="J55" s="31"/>
      <c r="K55" s="31"/>
      <c r="L55" s="31"/>
    </row>
    <row r="56" spans="2:12" ht="11.25">
      <c r="B56" s="3" t="s">
        <v>54</v>
      </c>
      <c r="F56" s="29">
        <f>SUM(F51:F54)</f>
        <v>83971</v>
      </c>
      <c r="G56" s="26"/>
      <c r="H56" s="29">
        <f>SUM(H51:H54)</f>
        <v>84945</v>
      </c>
      <c r="I56" s="26"/>
      <c r="J56" s="31"/>
      <c r="K56" s="31"/>
      <c r="L56" s="31"/>
    </row>
    <row r="57" spans="6:12" ht="12" thickBot="1">
      <c r="F57" s="39">
        <f>F49+F56</f>
        <v>466996</v>
      </c>
      <c r="G57" s="26"/>
      <c r="H57" s="39">
        <f>H49+H56</f>
        <v>470808</v>
      </c>
      <c r="I57" s="27"/>
      <c r="J57" s="31"/>
      <c r="K57" s="31"/>
      <c r="L57" s="31"/>
    </row>
    <row r="58" spans="2:12" ht="3.75" customHeight="1">
      <c r="B58" s="19"/>
      <c r="C58" s="40"/>
      <c r="E58" s="41"/>
      <c r="I58" s="26"/>
      <c r="J58" s="31"/>
      <c r="K58" s="31"/>
      <c r="L58" s="31"/>
    </row>
    <row r="59" spans="5:12" ht="11.25">
      <c r="E59" s="27">
        <f>F40-F57</f>
        <v>0</v>
      </c>
      <c r="F59" s="26"/>
      <c r="G59" s="26"/>
      <c r="H59" s="26"/>
      <c r="I59" s="26"/>
      <c r="J59" s="31"/>
      <c r="K59" s="31"/>
      <c r="L59" s="31"/>
    </row>
    <row r="60" spans="2:12" ht="11.25">
      <c r="B60" s="3" t="s">
        <v>290</v>
      </c>
      <c r="F60" s="42">
        <f>(F47-F16-F15)/F43</f>
        <v>4.16419027</v>
      </c>
      <c r="G60" s="26"/>
      <c r="H60" s="42">
        <f>(H47-H16-H15)/H43</f>
        <v>4.1935714285714285</v>
      </c>
      <c r="I60" s="26"/>
      <c r="J60" s="31"/>
      <c r="K60" s="31"/>
      <c r="L60" s="31"/>
    </row>
    <row r="61" spans="6:12" ht="11.25">
      <c r="F61" s="26"/>
      <c r="G61" s="26"/>
      <c r="H61" s="26"/>
      <c r="I61" s="26"/>
      <c r="J61" s="31"/>
      <c r="K61" s="31"/>
      <c r="L61" s="31"/>
    </row>
    <row r="62" spans="6:12" ht="11.25">
      <c r="F62" s="26"/>
      <c r="G62" s="26"/>
      <c r="H62" s="26"/>
      <c r="I62" s="26"/>
      <c r="J62" s="31"/>
      <c r="K62" s="31"/>
      <c r="L62" s="31"/>
    </row>
    <row r="63" spans="1:12" ht="11.25">
      <c r="A63" s="3" t="s">
        <v>55</v>
      </c>
      <c r="F63" s="26"/>
      <c r="G63" s="26"/>
      <c r="H63" s="26"/>
      <c r="I63" s="26"/>
      <c r="J63" s="31"/>
      <c r="K63" s="31"/>
      <c r="L63" s="31"/>
    </row>
    <row r="64" spans="1:12" ht="11.25">
      <c r="A64" s="3" t="s">
        <v>56</v>
      </c>
      <c r="F64" s="26"/>
      <c r="G64" s="26"/>
      <c r="H64" s="26"/>
      <c r="I64" s="26"/>
      <c r="J64" s="31"/>
      <c r="K64" s="31"/>
      <c r="L64" s="31"/>
    </row>
    <row r="65" spans="6:12" ht="11.25">
      <c r="F65" s="26"/>
      <c r="G65" s="26"/>
      <c r="H65" s="26"/>
      <c r="I65" s="26"/>
      <c r="J65" s="31"/>
      <c r="K65" s="31"/>
      <c r="L65" s="31"/>
    </row>
    <row r="66" spans="6:12" ht="11.25">
      <c r="F66" s="26"/>
      <c r="G66" s="26"/>
      <c r="H66" s="26"/>
      <c r="I66" s="26"/>
      <c r="J66" s="31"/>
      <c r="K66" s="31"/>
      <c r="L66" s="31"/>
    </row>
    <row r="67" spans="6:12" ht="11.25">
      <c r="F67" s="26"/>
      <c r="G67" s="26"/>
      <c r="H67" s="26"/>
      <c r="I67" s="26"/>
      <c r="J67" s="31"/>
      <c r="K67" s="31"/>
      <c r="L67" s="31"/>
    </row>
    <row r="68" spans="10:12" ht="11.25">
      <c r="J68" s="43"/>
      <c r="K68" s="43"/>
      <c r="L68" s="43"/>
    </row>
    <row r="69" spans="10:12" ht="11.25">
      <c r="J69" s="43"/>
      <c r="K69" s="43"/>
      <c r="L69" s="43"/>
    </row>
    <row r="70" spans="10:12" ht="11.25">
      <c r="J70" s="43"/>
      <c r="K70" s="43"/>
      <c r="L70" s="43"/>
    </row>
  </sheetData>
  <mergeCells count="2">
    <mergeCell ref="F8:H8"/>
    <mergeCell ref="J8:L8"/>
  </mergeCells>
  <printOptions/>
  <pageMargins left="0.75" right="0.75" top="0.64" bottom="0.64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7">
      <selection activeCell="A1" sqref="A1:F61"/>
    </sheetView>
  </sheetViews>
  <sheetFormatPr defaultColWidth="9.140625" defaultRowHeight="12.75"/>
  <cols>
    <col min="1" max="1" width="2.421875" style="3" customWidth="1"/>
    <col min="2" max="2" width="5.57421875" style="3" customWidth="1"/>
    <col min="3" max="3" width="47.421875" style="3" customWidth="1"/>
    <col min="4" max="4" width="7.140625" style="3" customWidth="1"/>
    <col min="5" max="5" width="11.8515625" style="3" bestFit="1" customWidth="1"/>
    <col min="6" max="6" width="2.421875" style="3" customWidth="1"/>
    <col min="7" max="7" width="11.140625" style="3" bestFit="1" customWidth="1"/>
    <col min="8" max="16384" width="9.140625" style="3" customWidth="1"/>
  </cols>
  <sheetData>
    <row r="1" ht="11.25">
      <c r="A1" s="15" t="s">
        <v>57</v>
      </c>
    </row>
    <row r="2" ht="11.25">
      <c r="A2" s="15" t="s">
        <v>58</v>
      </c>
    </row>
    <row r="3" ht="11.25">
      <c r="A3" s="15" t="s">
        <v>292</v>
      </c>
    </row>
    <row r="4" ht="11.25">
      <c r="A4" s="3" t="s">
        <v>20</v>
      </c>
    </row>
    <row r="5" ht="6" customHeight="1"/>
    <row r="6" spans="5:7" ht="11.25">
      <c r="E6" s="44">
        <v>37711</v>
      </c>
      <c r="G6" s="45"/>
    </row>
    <row r="7" spans="5:7" ht="11.25">
      <c r="E7" s="46" t="s">
        <v>28</v>
      </c>
      <c r="G7" s="47"/>
    </row>
    <row r="8" ht="4.5" customHeight="1">
      <c r="G8" s="48"/>
    </row>
    <row r="9" spans="1:7" ht="11.25">
      <c r="A9" s="3" t="s">
        <v>291</v>
      </c>
      <c r="D9" s="49"/>
      <c r="E9" s="26">
        <f>'[1]CF'!E13</f>
        <v>-1397</v>
      </c>
      <c r="F9" s="26"/>
      <c r="G9" s="50"/>
    </row>
    <row r="10" spans="4:7" ht="11.25">
      <c r="D10" s="49"/>
      <c r="E10" s="26"/>
      <c r="F10" s="26"/>
      <c r="G10" s="50"/>
    </row>
    <row r="11" spans="1:7" ht="11.25">
      <c r="A11" s="3" t="s">
        <v>59</v>
      </c>
      <c r="D11" s="49"/>
      <c r="E11" s="26"/>
      <c r="F11" s="26"/>
      <c r="G11" s="50"/>
    </row>
    <row r="12" spans="1:7" ht="11.25">
      <c r="A12" s="3" t="s">
        <v>60</v>
      </c>
      <c r="D12" s="49"/>
      <c r="E12" s="26">
        <v>1317</v>
      </c>
      <c r="F12" s="26"/>
      <c r="G12" s="51"/>
    </row>
    <row r="13" spans="1:7" ht="11.25">
      <c r="A13" s="3" t="s">
        <v>296</v>
      </c>
      <c r="D13" s="49"/>
      <c r="E13" s="31">
        <v>1599</v>
      </c>
      <c r="F13" s="26"/>
      <c r="G13" s="50"/>
    </row>
    <row r="14" spans="4:7" ht="3.75" customHeight="1">
      <c r="D14" s="49"/>
      <c r="E14" s="35"/>
      <c r="F14" s="26"/>
      <c r="G14" s="50"/>
    </row>
    <row r="15" spans="1:7" ht="11.25" customHeight="1">
      <c r="A15" s="3" t="s">
        <v>61</v>
      </c>
      <c r="D15" s="49"/>
      <c r="E15" s="31">
        <f>SUM(E9:E13)</f>
        <v>1519</v>
      </c>
      <c r="F15" s="26"/>
      <c r="G15" s="50"/>
    </row>
    <row r="16" spans="4:7" ht="11.25">
      <c r="D16" s="49"/>
      <c r="E16" s="31"/>
      <c r="F16" s="26"/>
      <c r="G16" s="50"/>
    </row>
    <row r="17" spans="1:7" ht="11.25">
      <c r="A17" s="3" t="s">
        <v>62</v>
      </c>
      <c r="D17" s="49"/>
      <c r="E17" s="31"/>
      <c r="F17" s="26"/>
      <c r="G17" s="50"/>
    </row>
    <row r="18" spans="1:7" ht="11.25">
      <c r="A18" s="3" t="s">
        <v>294</v>
      </c>
      <c r="E18" s="31">
        <v>-12371</v>
      </c>
      <c r="F18" s="26"/>
      <c r="G18" s="50"/>
    </row>
    <row r="19" spans="1:7" ht="11.25">
      <c r="A19" s="3" t="s">
        <v>295</v>
      </c>
      <c r="E19" s="35">
        <v>-1586</v>
      </c>
      <c r="F19" s="26"/>
      <c r="G19" s="50"/>
    </row>
    <row r="20" spans="1:7" ht="11.25">
      <c r="A20" s="3" t="s">
        <v>293</v>
      </c>
      <c r="D20" s="49"/>
      <c r="E20" s="31">
        <f>SUM(E15:E19)</f>
        <v>-12438</v>
      </c>
      <c r="F20" s="26"/>
      <c r="G20" s="50"/>
    </row>
    <row r="21" spans="4:7" ht="11.25">
      <c r="D21" s="49"/>
      <c r="E21" s="31"/>
      <c r="F21" s="26"/>
      <c r="G21" s="50"/>
    </row>
    <row r="22" spans="1:7" ht="11.25">
      <c r="A22" s="3" t="s">
        <v>63</v>
      </c>
      <c r="D22" s="49"/>
      <c r="E22" s="31">
        <v>-2598</v>
      </c>
      <c r="F22" s="26"/>
      <c r="G22" s="50"/>
    </row>
    <row r="23" spans="4:7" ht="11.25">
      <c r="D23" s="49"/>
      <c r="E23" s="31"/>
      <c r="F23" s="26"/>
      <c r="G23" s="50"/>
    </row>
    <row r="24" spans="1:7" ht="11.25">
      <c r="A24" s="3" t="s">
        <v>64</v>
      </c>
      <c r="E24" s="29">
        <f>SUM(E20:E22)</f>
        <v>-15036</v>
      </c>
      <c r="F24" s="26"/>
      <c r="G24" s="50"/>
    </row>
    <row r="25" spans="5:7" ht="11.25">
      <c r="E25" s="31"/>
      <c r="F25" s="26"/>
      <c r="G25" s="50"/>
    </row>
    <row r="26" spans="1:7" ht="11.25">
      <c r="A26" s="3" t="s">
        <v>65</v>
      </c>
      <c r="D26" s="49"/>
      <c r="E26" s="31"/>
      <c r="F26" s="26"/>
      <c r="G26" s="50"/>
    </row>
    <row r="27" spans="2:7" ht="11.25">
      <c r="B27" s="3" t="s">
        <v>66</v>
      </c>
      <c r="D27" s="49"/>
      <c r="E27" s="31">
        <v>27394</v>
      </c>
      <c r="F27" s="26"/>
      <c r="G27" s="50"/>
    </row>
    <row r="28" spans="2:7" ht="11.25">
      <c r="B28" s="3" t="s">
        <v>67</v>
      </c>
      <c r="D28" s="49"/>
      <c r="E28" s="31">
        <v>67</v>
      </c>
      <c r="F28" s="26"/>
      <c r="G28" s="50"/>
    </row>
    <row r="29" spans="2:7" ht="11.25">
      <c r="B29" s="3" t="s">
        <v>68</v>
      </c>
      <c r="D29" s="49"/>
      <c r="E29" s="31">
        <v>175</v>
      </c>
      <c r="F29" s="26"/>
      <c r="G29" s="50"/>
    </row>
    <row r="30" spans="2:7" ht="11.25">
      <c r="B30" s="3" t="s">
        <v>299</v>
      </c>
      <c r="D30" s="49"/>
      <c r="E30" s="31">
        <f>-223-111</f>
        <v>-334</v>
      </c>
      <c r="F30" s="26"/>
      <c r="G30" s="50"/>
    </row>
    <row r="31" spans="4:7" ht="11.25">
      <c r="D31" s="49"/>
      <c r="E31" s="31"/>
      <c r="F31" s="26"/>
      <c r="G31" s="50"/>
    </row>
    <row r="32" spans="1:7" ht="11.25">
      <c r="A32" s="3" t="s">
        <v>69</v>
      </c>
      <c r="D32" s="49"/>
      <c r="E32" s="29">
        <f>SUM(E26:E31)</f>
        <v>27302</v>
      </c>
      <c r="F32" s="26"/>
      <c r="G32" s="50"/>
    </row>
    <row r="33" spans="4:7" ht="11.25">
      <c r="D33" s="49"/>
      <c r="E33" s="31"/>
      <c r="F33" s="26"/>
      <c r="G33" s="50"/>
    </row>
    <row r="34" spans="4:7" ht="11.25">
      <c r="D34" s="49"/>
      <c r="E34" s="31"/>
      <c r="F34" s="26"/>
      <c r="G34" s="50"/>
    </row>
    <row r="35" spans="1:7" ht="11.25">
      <c r="A35" s="3" t="s">
        <v>70</v>
      </c>
      <c r="D35" s="49"/>
      <c r="E35" s="31"/>
      <c r="F35" s="26"/>
      <c r="G35" s="50"/>
    </row>
    <row r="36" spans="2:7" ht="11.25">
      <c r="B36" s="3" t="s">
        <v>71</v>
      </c>
      <c r="D36" s="49"/>
      <c r="E36" s="31">
        <v>-583</v>
      </c>
      <c r="F36" s="26"/>
      <c r="G36" s="50"/>
    </row>
    <row r="37" spans="2:7" ht="11.25">
      <c r="B37" s="3" t="s">
        <v>300</v>
      </c>
      <c r="D37" s="49"/>
      <c r="E37" s="31">
        <v>-670</v>
      </c>
      <c r="F37" s="26"/>
      <c r="G37" s="50"/>
    </row>
    <row r="38" spans="4:7" ht="11.25">
      <c r="D38" s="49"/>
      <c r="E38" s="31"/>
      <c r="F38" s="26"/>
      <c r="G38" s="50"/>
    </row>
    <row r="39" spans="1:7" ht="11.25">
      <c r="A39" s="3" t="s">
        <v>72</v>
      </c>
      <c r="D39" s="49"/>
      <c r="E39" s="29">
        <f>SUM(E35:E37)</f>
        <v>-1253</v>
      </c>
      <c r="F39" s="26"/>
      <c r="G39" s="50"/>
    </row>
    <row r="40" spans="4:7" ht="11.25">
      <c r="D40" s="49"/>
      <c r="E40" s="26"/>
      <c r="F40" s="26"/>
      <c r="G40" s="50"/>
    </row>
    <row r="41" spans="1:7" ht="11.25">
      <c r="A41" s="3" t="s">
        <v>73</v>
      </c>
      <c r="D41" s="49"/>
      <c r="E41" s="26">
        <f>E24+E32+E39</f>
        <v>11013</v>
      </c>
      <c r="F41" s="26"/>
      <c r="G41" s="50"/>
    </row>
    <row r="42" spans="4:7" ht="11.25">
      <c r="D42" s="49"/>
      <c r="E42" s="26"/>
      <c r="F42" s="26"/>
      <c r="G42" s="50"/>
    </row>
    <row r="43" spans="1:7" ht="11.25">
      <c r="A43" s="3" t="s">
        <v>297</v>
      </c>
      <c r="D43" s="49"/>
      <c r="E43" s="26">
        <v>2312</v>
      </c>
      <c r="F43" s="26"/>
      <c r="G43" s="50"/>
    </row>
    <row r="44" spans="1:7" ht="11.25">
      <c r="A44" s="15"/>
      <c r="D44" s="49"/>
      <c r="E44" s="26"/>
      <c r="F44" s="26"/>
      <c r="G44" s="50"/>
    </row>
    <row r="45" spans="1:7" ht="12" thickBot="1">
      <c r="A45" s="3" t="s">
        <v>74</v>
      </c>
      <c r="D45" s="49"/>
      <c r="E45" s="52">
        <f>SUM(E41:E43)</f>
        <v>13325</v>
      </c>
      <c r="F45" s="26"/>
      <c r="G45" s="50"/>
    </row>
    <row r="46" spans="3:7" ht="6" customHeight="1" thickTop="1">
      <c r="C46" s="15"/>
      <c r="D46" s="43"/>
      <c r="E46" s="26"/>
      <c r="F46" s="26"/>
      <c r="G46" s="50"/>
    </row>
    <row r="47" spans="1:7" ht="11.25">
      <c r="A47" s="3" t="s">
        <v>298</v>
      </c>
      <c r="C47" s="43"/>
      <c r="D47" s="43"/>
      <c r="E47" s="26"/>
      <c r="F47" s="26"/>
      <c r="G47" s="50"/>
    </row>
    <row r="48" spans="2:7" ht="11.25">
      <c r="B48" s="3" t="s">
        <v>75</v>
      </c>
      <c r="C48" s="43"/>
      <c r="D48" s="53"/>
      <c r="E48" s="26">
        <f>6206+16354</f>
        <v>22560</v>
      </c>
      <c r="F48" s="26"/>
      <c r="G48" s="50"/>
    </row>
    <row r="49" spans="2:7" ht="11.25">
      <c r="B49" s="3" t="s">
        <v>76</v>
      </c>
      <c r="C49" s="43"/>
      <c r="D49" s="53"/>
      <c r="E49" s="35">
        <v>-6194</v>
      </c>
      <c r="F49" s="26"/>
      <c r="G49" s="50"/>
    </row>
    <row r="50" spans="3:7" ht="11.25">
      <c r="C50" s="43"/>
      <c r="D50" s="43"/>
      <c r="E50" s="31">
        <f>SUM(E48:E49)</f>
        <v>16366</v>
      </c>
      <c r="F50" s="26"/>
      <c r="G50" s="50"/>
    </row>
    <row r="51" spans="2:7" ht="11.25">
      <c r="B51" s="3" t="s">
        <v>301</v>
      </c>
      <c r="C51" s="54"/>
      <c r="D51" s="43"/>
      <c r="E51" s="26"/>
      <c r="F51" s="26"/>
      <c r="G51" s="50"/>
    </row>
    <row r="52" spans="2:7" ht="11.25">
      <c r="B52" s="3" t="s">
        <v>77</v>
      </c>
      <c r="C52" s="43"/>
      <c r="D52" s="43"/>
      <c r="E52" s="31">
        <v>-3041</v>
      </c>
      <c r="F52" s="26"/>
      <c r="G52" s="50"/>
    </row>
    <row r="53" spans="3:7" ht="12" thickBot="1">
      <c r="C53" s="43"/>
      <c r="D53" s="55"/>
      <c r="E53" s="52">
        <f>SUM(E50:E52)</f>
        <v>13325</v>
      </c>
      <c r="F53" s="26"/>
      <c r="G53" s="50"/>
    </row>
    <row r="54" spans="3:7" ht="12" thickTop="1">
      <c r="C54" s="43"/>
      <c r="D54" s="55"/>
      <c r="E54" s="38"/>
      <c r="G54" s="56"/>
    </row>
    <row r="55" spans="3:5" ht="11.25">
      <c r="C55" s="43"/>
      <c r="D55" s="55"/>
      <c r="E55" s="38"/>
    </row>
    <row r="56" spans="3:5" ht="11.25">
      <c r="C56" s="43"/>
      <c r="D56" s="55"/>
      <c r="E56" s="38"/>
    </row>
    <row r="57" spans="1:4" ht="11.25">
      <c r="A57" s="57" t="s">
        <v>78</v>
      </c>
      <c r="C57" s="43"/>
      <c r="D57" s="55"/>
    </row>
    <row r="58" spans="3:4" ht="11.25">
      <c r="C58" s="43"/>
      <c r="D58" s="55"/>
    </row>
    <row r="59" spans="1:4" ht="11.25">
      <c r="A59" s="3" t="s">
        <v>79</v>
      </c>
      <c r="C59" s="43"/>
      <c r="D59" s="55"/>
    </row>
    <row r="60" spans="1:4" ht="11.25">
      <c r="A60" s="3" t="s">
        <v>36</v>
      </c>
      <c r="C60" s="43"/>
      <c r="D60" s="55"/>
    </row>
    <row r="61" spans="3:4" ht="11.25">
      <c r="C61" s="43"/>
      <c r="D61" s="5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selection activeCell="D16" sqref="D16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4" ht="15">
      <c r="A1" s="1" t="s">
        <v>15</v>
      </c>
      <c r="B1" s="3"/>
      <c r="C1" s="3"/>
      <c r="D1" s="3"/>
      <c r="E1" s="3"/>
      <c r="F1" s="3"/>
      <c r="G1" s="3"/>
      <c r="H1" s="3"/>
      <c r="I1" s="59"/>
      <c r="J1" s="59"/>
      <c r="L1" s="18"/>
      <c r="M1" s="2"/>
      <c r="N1" s="2"/>
    </row>
    <row r="2" spans="1:12" ht="12.75">
      <c r="A2" s="3" t="s">
        <v>16</v>
      </c>
      <c r="B2" s="3"/>
      <c r="C2" s="3"/>
      <c r="D2" s="3"/>
      <c r="E2" s="3"/>
      <c r="F2" s="3"/>
      <c r="G2" s="19"/>
      <c r="H2" s="3"/>
      <c r="J2" s="3"/>
      <c r="K2" s="3"/>
      <c r="L2" s="3"/>
    </row>
    <row r="3" spans="1:12" ht="12.7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88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20</v>
      </c>
      <c r="B7" s="3"/>
      <c r="C7" s="3"/>
      <c r="D7" s="3"/>
      <c r="E7" s="3"/>
      <c r="F7" s="3"/>
      <c r="G7" s="18"/>
      <c r="H7" s="18"/>
      <c r="I7" s="18"/>
      <c r="J7" s="18"/>
      <c r="K7" s="18"/>
      <c r="L7" s="3"/>
    </row>
    <row r="8" spans="1:12" ht="5.25" customHeigh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.5" customHeight="1">
      <c r="A9" s="60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15"/>
      <c r="B10" s="15"/>
      <c r="C10" s="15"/>
      <c r="D10" s="15"/>
      <c r="E10" s="145">
        <v>2003</v>
      </c>
      <c r="F10" s="145"/>
      <c r="G10" s="145"/>
      <c r="H10" s="22"/>
      <c r="I10" s="145">
        <v>2002</v>
      </c>
      <c r="J10" s="145"/>
      <c r="K10" s="145"/>
      <c r="L10" s="22"/>
    </row>
    <row r="11" spans="1:12" ht="12.75">
      <c r="A11" s="15"/>
      <c r="B11" s="15"/>
      <c r="C11" s="15"/>
      <c r="D11" s="15"/>
      <c r="E11" s="22" t="s">
        <v>89</v>
      </c>
      <c r="F11" s="22"/>
      <c r="G11" s="22" t="s">
        <v>90</v>
      </c>
      <c r="H11" s="22"/>
      <c r="I11" s="22" t="s">
        <v>91</v>
      </c>
      <c r="J11" s="22"/>
      <c r="K11" s="22" t="s">
        <v>90</v>
      </c>
      <c r="L11" s="22"/>
    </row>
    <row r="12" spans="1:12" ht="12.75">
      <c r="A12" s="15"/>
      <c r="B12" s="15"/>
      <c r="C12" s="15"/>
      <c r="D12" s="15"/>
      <c r="E12" s="61" t="s">
        <v>92</v>
      </c>
      <c r="F12" s="22"/>
      <c r="G12" s="22" t="s">
        <v>93</v>
      </c>
      <c r="I12" s="61" t="s">
        <v>92</v>
      </c>
      <c r="J12" s="22"/>
      <c r="K12" s="22" t="s">
        <v>93</v>
      </c>
      <c r="L12" s="22"/>
    </row>
    <row r="13" spans="1:12" ht="12.75">
      <c r="A13" s="15"/>
      <c r="B13" s="15"/>
      <c r="C13" s="15"/>
      <c r="D13" s="15"/>
      <c r="E13" s="61" t="s">
        <v>94</v>
      </c>
      <c r="F13" s="61"/>
      <c r="G13" s="61" t="s">
        <v>95</v>
      </c>
      <c r="I13" s="61" t="s">
        <v>94</v>
      </c>
      <c r="J13" s="61"/>
      <c r="K13" s="61" t="s">
        <v>95</v>
      </c>
      <c r="L13" s="22"/>
    </row>
    <row r="14" spans="1:12" ht="12.75">
      <c r="A14" s="3"/>
      <c r="B14" s="3"/>
      <c r="C14" s="3"/>
      <c r="D14" s="3"/>
      <c r="E14" s="23">
        <v>37711</v>
      </c>
      <c r="F14" s="23"/>
      <c r="G14" s="23">
        <v>37711</v>
      </c>
      <c r="I14" s="23">
        <v>37346</v>
      </c>
      <c r="J14" s="23"/>
      <c r="K14" s="23">
        <v>37346</v>
      </c>
      <c r="L14" s="21"/>
    </row>
    <row r="15" spans="1:12" ht="12.75">
      <c r="A15" s="3"/>
      <c r="B15" s="3"/>
      <c r="C15" s="3"/>
      <c r="D15" s="3"/>
      <c r="E15" s="22" t="s">
        <v>96</v>
      </c>
      <c r="F15" s="22"/>
      <c r="G15" s="22" t="s">
        <v>96</v>
      </c>
      <c r="I15" s="22" t="s">
        <v>96</v>
      </c>
      <c r="J15" s="22"/>
      <c r="K15" s="22" t="s">
        <v>96</v>
      </c>
      <c r="L15" s="21"/>
    </row>
    <row r="16" spans="1:12" ht="12.75">
      <c r="A16" s="3"/>
      <c r="B16" s="3"/>
      <c r="C16" s="3"/>
      <c r="D16" s="3"/>
      <c r="E16" s="21"/>
      <c r="F16" s="21"/>
      <c r="I16" s="21"/>
      <c r="J16" s="21"/>
      <c r="K16" s="21"/>
      <c r="L16" s="62"/>
    </row>
    <row r="17" spans="1:12" ht="12.75">
      <c r="A17" s="3"/>
      <c r="B17" s="3"/>
      <c r="C17" s="3"/>
      <c r="D17" s="3"/>
      <c r="E17" s="3"/>
      <c r="F17" s="3"/>
      <c r="G17" s="22"/>
      <c r="I17" s="3"/>
      <c r="J17" s="3"/>
      <c r="K17" s="3"/>
      <c r="L17" s="26"/>
    </row>
    <row r="18" spans="1:12" ht="12.75">
      <c r="A18" s="3" t="s">
        <v>97</v>
      </c>
      <c r="B18" s="3" t="s">
        <v>25</v>
      </c>
      <c r="C18" s="3"/>
      <c r="D18" s="3"/>
      <c r="E18" s="31">
        <f>'[1]cpl-qtr1-03'!O9</f>
        <v>24037</v>
      </c>
      <c r="F18" s="31"/>
      <c r="G18" s="31">
        <f>'[1]cpl-2date'!O9</f>
        <v>24037</v>
      </c>
      <c r="H18" s="31"/>
      <c r="I18" s="63">
        <v>28381</v>
      </c>
      <c r="J18" s="31"/>
      <c r="K18" s="63">
        <f>'[1]cpl-2date'!P9</f>
        <v>28381</v>
      </c>
      <c r="L18" s="26"/>
    </row>
    <row r="19" spans="1:12" ht="12.75">
      <c r="A19" s="3"/>
      <c r="B19" s="3"/>
      <c r="C19" s="3"/>
      <c r="D19" s="3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3"/>
      <c r="B20" s="3" t="s">
        <v>80</v>
      </c>
      <c r="C20" s="3"/>
      <c r="D20" s="3"/>
      <c r="E20" s="35">
        <v>-11683</v>
      </c>
      <c r="F20" s="26"/>
      <c r="G20" s="35">
        <f>-'[1]cpl-2date'!O10</f>
        <v>-11683</v>
      </c>
      <c r="H20" s="26"/>
      <c r="I20" s="64">
        <v>-13217</v>
      </c>
      <c r="J20" s="64"/>
      <c r="K20" s="64">
        <v>-13217</v>
      </c>
      <c r="L20" s="26"/>
    </row>
    <row r="21" spans="1:12" ht="12.75">
      <c r="A21" s="3"/>
      <c r="B21" s="3" t="s">
        <v>81</v>
      </c>
      <c r="C21" s="3"/>
      <c r="D21" s="3"/>
      <c r="E21" s="26">
        <f>SUM(E18:E20)</f>
        <v>12354</v>
      </c>
      <c r="F21" s="26"/>
      <c r="G21" s="26">
        <f>SUM(G18:G20)</f>
        <v>12354</v>
      </c>
      <c r="H21" s="26"/>
      <c r="I21" s="26">
        <f>I18+I20</f>
        <v>15164</v>
      </c>
      <c r="J21" s="26"/>
      <c r="K21" s="26">
        <f>K18+K20</f>
        <v>15164</v>
      </c>
      <c r="L21" s="26"/>
    </row>
    <row r="22" spans="1:12" ht="12.75">
      <c r="A22" s="3"/>
      <c r="B22" s="3"/>
      <c r="C22" s="3"/>
      <c r="D22" s="3"/>
      <c r="E22" s="26"/>
      <c r="F22" s="26"/>
      <c r="G22" s="26"/>
      <c r="H22" s="26"/>
      <c r="I22" s="31"/>
      <c r="J22" s="31"/>
      <c r="K22" s="31"/>
      <c r="L22" s="26"/>
    </row>
    <row r="23" spans="1:12" ht="12.75">
      <c r="A23" s="3" t="s">
        <v>98</v>
      </c>
      <c r="B23" s="3" t="s">
        <v>99</v>
      </c>
      <c r="C23" s="3"/>
      <c r="D23" s="3"/>
      <c r="E23" s="49">
        <f>'[1]cpl-qtr4'!N14</f>
        <v>0</v>
      </c>
      <c r="F23" s="49"/>
      <c r="G23" s="49">
        <f>'[1]cpl-2date'!O13</f>
        <v>0</v>
      </c>
      <c r="H23" s="49"/>
      <c r="I23" s="14">
        <f>'[1]cpl-qtr4'!O14</f>
        <v>0</v>
      </c>
      <c r="J23" s="49"/>
      <c r="K23" s="65">
        <f>'[1]cpl-2date'!P13</f>
        <v>0</v>
      </c>
      <c r="L23" s="26"/>
    </row>
    <row r="24" spans="1:12" ht="12.75">
      <c r="A24" s="3"/>
      <c r="B24" s="3"/>
      <c r="C24" s="3"/>
      <c r="D24" s="3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62" t="s">
        <v>100</v>
      </c>
      <c r="B25" s="3" t="s">
        <v>101</v>
      </c>
      <c r="C25" s="3"/>
      <c r="D25" s="3"/>
      <c r="E25" s="31">
        <v>430</v>
      </c>
      <c r="F25" s="31"/>
      <c r="G25" s="31">
        <f>'[1]cpl-2date'!O15</f>
        <v>430</v>
      </c>
      <c r="H25" s="26"/>
      <c r="I25" s="63">
        <v>444</v>
      </c>
      <c r="J25" s="31"/>
      <c r="K25" s="63">
        <v>444</v>
      </c>
      <c r="L25" s="26"/>
    </row>
    <row r="26" spans="1:12" ht="12.75">
      <c r="A26" s="3"/>
      <c r="B26" s="3"/>
      <c r="C26" s="3"/>
      <c r="D26" s="3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66" t="s">
        <v>102</v>
      </c>
      <c r="B27" s="3" t="s">
        <v>103</v>
      </c>
      <c r="C27" s="3"/>
      <c r="D27" s="3"/>
      <c r="E27" s="31">
        <v>-15157</v>
      </c>
      <c r="F27" s="31"/>
      <c r="G27" s="31">
        <f>-'[1]cpl-2date'!O20-'[1]cpl-2date'!O27</f>
        <v>-15157</v>
      </c>
      <c r="H27" s="31"/>
      <c r="I27" s="63">
        <f>-12390-1852</f>
        <v>-14242</v>
      </c>
      <c r="J27" s="63"/>
      <c r="K27" s="63">
        <f>-12390-1852</f>
        <v>-14242</v>
      </c>
      <c r="L27" s="26"/>
    </row>
    <row r="28" spans="1:12" ht="12.75">
      <c r="A28" s="66"/>
      <c r="B28" s="3"/>
      <c r="C28" s="3"/>
      <c r="D28" s="3"/>
      <c r="E28" s="31"/>
      <c r="F28" s="26"/>
      <c r="G28" s="31"/>
      <c r="H28" s="26"/>
      <c r="I28" s="63"/>
      <c r="J28" s="67"/>
      <c r="K28" s="63"/>
      <c r="L28" s="26"/>
    </row>
    <row r="29" spans="1:12" ht="12.75">
      <c r="A29" s="3" t="s">
        <v>332</v>
      </c>
      <c r="B29" s="3" t="s">
        <v>105</v>
      </c>
      <c r="C29" s="3"/>
      <c r="D29" s="3"/>
      <c r="E29" s="35">
        <v>3460</v>
      </c>
      <c r="F29" s="26"/>
      <c r="G29" s="35">
        <v>3460</v>
      </c>
      <c r="H29" s="26"/>
      <c r="I29" s="35">
        <f>'[1]cpl-qtr4'!O28</f>
        <v>0</v>
      </c>
      <c r="J29" s="26"/>
      <c r="K29" s="35">
        <v>0</v>
      </c>
      <c r="L29" s="26"/>
    </row>
    <row r="30" spans="1:12" ht="12.75">
      <c r="A30" s="66"/>
      <c r="B30" s="3"/>
      <c r="C30" s="3"/>
      <c r="D30" s="3"/>
      <c r="E30" s="26"/>
      <c r="F30" s="26"/>
      <c r="G30" s="26"/>
      <c r="H30" s="26"/>
      <c r="J30" s="26"/>
      <c r="L30" s="26"/>
    </row>
    <row r="31" spans="1:12" ht="12.75">
      <c r="A31" s="3" t="s">
        <v>333</v>
      </c>
      <c r="B31" s="3" t="s">
        <v>271</v>
      </c>
      <c r="C31" s="3"/>
      <c r="D31" s="3"/>
      <c r="E31" s="26">
        <f>E21+E25+E27+E29</f>
        <v>1087</v>
      </c>
      <c r="F31" s="26"/>
      <c r="G31" s="26">
        <f>G21+G25+G27+G29</f>
        <v>1087</v>
      </c>
      <c r="H31" s="26"/>
      <c r="I31" s="26">
        <f>I21+I25+I27+I29</f>
        <v>1366</v>
      </c>
      <c r="J31" s="26"/>
      <c r="K31" s="26">
        <f>K21+K25+K27+K29</f>
        <v>1366</v>
      </c>
      <c r="L31" s="26"/>
    </row>
    <row r="32" spans="1:12" ht="12.75">
      <c r="A32" s="66"/>
      <c r="B32" s="3"/>
      <c r="C32" s="3"/>
      <c r="D32" s="3"/>
      <c r="E32" s="26"/>
      <c r="F32" s="26"/>
      <c r="G32" s="26"/>
      <c r="H32" s="26"/>
      <c r="I32" s="26"/>
      <c r="J32" s="26"/>
      <c r="K32" s="26"/>
      <c r="L32" s="26"/>
    </row>
    <row r="33" spans="1:12" ht="12.75">
      <c r="A33" s="3" t="s">
        <v>334</v>
      </c>
      <c r="B33" s="3" t="s">
        <v>104</v>
      </c>
      <c r="C33" s="3"/>
      <c r="D33" s="3"/>
      <c r="E33" s="26">
        <v>-2555</v>
      </c>
      <c r="F33" s="26"/>
      <c r="G33" s="26">
        <f>-'[1]cpl-2date'!O25</f>
        <v>-2555</v>
      </c>
      <c r="H33" s="26"/>
      <c r="I33" s="67">
        <v>-582</v>
      </c>
      <c r="J33" s="26"/>
      <c r="K33" s="67">
        <v>-582</v>
      </c>
      <c r="L33" s="26"/>
    </row>
    <row r="34" spans="1:12" ht="12.75">
      <c r="A34" s="66"/>
      <c r="B34" s="3"/>
      <c r="C34" s="3"/>
      <c r="D34" s="3"/>
      <c r="E34" s="26"/>
      <c r="F34" s="26"/>
      <c r="G34" s="26"/>
      <c r="H34" s="26"/>
      <c r="I34" s="26"/>
      <c r="J34" s="26"/>
      <c r="K34" s="26"/>
      <c r="L34" s="26"/>
    </row>
    <row r="35" spans="1:12" ht="5.25" customHeight="1">
      <c r="A35" s="66"/>
      <c r="B35" s="3"/>
      <c r="C35" s="3"/>
      <c r="D35" s="3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21" t="s">
        <v>83</v>
      </c>
      <c r="B36" s="3" t="s">
        <v>336</v>
      </c>
      <c r="C36" s="3"/>
      <c r="D36" s="3"/>
      <c r="E36" s="26">
        <v>71</v>
      </c>
      <c r="F36" s="26">
        <v>0</v>
      </c>
      <c r="G36" s="26">
        <f>-'[1]cpl-2date'!O30</f>
        <v>71</v>
      </c>
      <c r="H36" s="26"/>
      <c r="I36" s="67">
        <v>-58</v>
      </c>
      <c r="J36" s="26"/>
      <c r="K36" s="67">
        <f>-'[1]cpl-2date'!P30</f>
        <v>-58</v>
      </c>
      <c r="L36" s="26"/>
    </row>
    <row r="37" spans="2:12" ht="12.75">
      <c r="B37" s="3"/>
      <c r="C37" s="3"/>
      <c r="D37" s="3"/>
      <c r="E37" s="35"/>
      <c r="F37" s="26"/>
      <c r="G37" s="35"/>
      <c r="H37" s="26"/>
      <c r="I37" s="35"/>
      <c r="J37" s="26"/>
      <c r="K37" s="35"/>
      <c r="L37" s="26"/>
    </row>
    <row r="38" spans="2:12" ht="5.25" customHeight="1">
      <c r="B38" s="3"/>
      <c r="C38" s="3"/>
      <c r="D38" s="3"/>
      <c r="E38" s="31"/>
      <c r="F38" s="26"/>
      <c r="G38" s="31"/>
      <c r="H38" s="26"/>
      <c r="I38" s="31"/>
      <c r="J38" s="26"/>
      <c r="K38" s="31"/>
      <c r="L38" s="26"/>
    </row>
    <row r="39" spans="1:12" ht="12.75">
      <c r="A39" s="3" t="s">
        <v>335</v>
      </c>
      <c r="B39" s="3" t="s">
        <v>272</v>
      </c>
      <c r="C39" s="3"/>
      <c r="D39" s="3"/>
      <c r="E39" s="26">
        <f>SUM(E31:E37)</f>
        <v>-1397</v>
      </c>
      <c r="F39" s="26"/>
      <c r="G39" s="26">
        <f>SUM(G31:G37)</f>
        <v>-1397</v>
      </c>
      <c r="H39" s="26"/>
      <c r="I39" s="26">
        <f>I31+I33+I29+I36</f>
        <v>726</v>
      </c>
      <c r="J39" s="26"/>
      <c r="K39" s="26">
        <f>K31+K33+K29+K36</f>
        <v>726</v>
      </c>
      <c r="L39" s="26"/>
    </row>
    <row r="40" spans="1:12" ht="6" customHeight="1">
      <c r="A40" s="20"/>
      <c r="B40" s="3"/>
      <c r="C40" s="3"/>
      <c r="D40" s="3"/>
      <c r="E40" s="26"/>
      <c r="F40" s="26"/>
      <c r="G40" s="26"/>
      <c r="H40" s="26"/>
      <c r="I40" s="26"/>
      <c r="J40" s="26"/>
      <c r="K40" s="26"/>
      <c r="L40" s="26"/>
    </row>
    <row r="41" spans="1:15" ht="12.75">
      <c r="A41" s="21" t="s">
        <v>84</v>
      </c>
      <c r="B41" s="3" t="s">
        <v>106</v>
      </c>
      <c r="C41" s="3"/>
      <c r="D41" s="3"/>
      <c r="E41" s="26">
        <v>-1440</v>
      </c>
      <c r="F41" s="26"/>
      <c r="G41" s="26">
        <f>-'[1]cpl-2date'!O34</f>
        <v>-1440</v>
      </c>
      <c r="H41" s="26"/>
      <c r="I41" s="67">
        <v>-1072</v>
      </c>
      <c r="J41" s="26"/>
      <c r="K41" s="67">
        <f>-'[1]cpl-2date'!P34</f>
        <v>-1072</v>
      </c>
      <c r="L41" s="68"/>
      <c r="N41" s="3"/>
      <c r="O41" s="3"/>
    </row>
    <row r="42" spans="1:15" ht="12.75">
      <c r="A42" s="3"/>
      <c r="B42" s="3"/>
      <c r="C42" s="3"/>
      <c r="D42" s="3"/>
      <c r="E42" s="58"/>
      <c r="G42" s="58"/>
      <c r="I42" s="58"/>
      <c r="K42" s="58"/>
      <c r="L42" s="68"/>
      <c r="N42" s="3"/>
      <c r="O42" s="3"/>
    </row>
    <row r="43" spans="1:15" ht="12.75">
      <c r="A43" s="21" t="s">
        <v>85</v>
      </c>
      <c r="B43" s="3" t="s">
        <v>273</v>
      </c>
      <c r="C43" s="3"/>
      <c r="D43" s="3"/>
      <c r="E43" s="26">
        <f>SUM(E38:E42)</f>
        <v>-2837</v>
      </c>
      <c r="F43" s="26"/>
      <c r="G43" s="26">
        <f>SUM(G38:G42)</f>
        <v>-2837</v>
      </c>
      <c r="H43" s="26"/>
      <c r="I43" s="26">
        <f>SUM(I38:I42)</f>
        <v>-346</v>
      </c>
      <c r="J43" s="26"/>
      <c r="K43" s="26">
        <f>K39+K41</f>
        <v>-346</v>
      </c>
      <c r="L43" s="3"/>
      <c r="N43" s="3"/>
      <c r="O43" s="3"/>
    </row>
    <row r="44" spans="1:15" ht="12.75">
      <c r="A44" s="21"/>
      <c r="B44" s="3"/>
      <c r="C44" s="3"/>
      <c r="D44" s="3"/>
      <c r="L44" s="3"/>
      <c r="N44" s="3"/>
      <c r="O44" s="3"/>
    </row>
    <row r="45" spans="1:15" ht="12.75">
      <c r="A45" s="21"/>
      <c r="B45" s="3" t="s">
        <v>107</v>
      </c>
      <c r="C45" s="3"/>
      <c r="D45" s="3"/>
      <c r="E45" s="26">
        <v>223</v>
      </c>
      <c r="F45" s="26"/>
      <c r="G45" s="26">
        <f>'[1]cpl-2date'!O39</f>
        <v>223.3189</v>
      </c>
      <c r="H45" s="26"/>
      <c r="I45" s="67">
        <v>-1214</v>
      </c>
      <c r="J45" s="26"/>
      <c r="K45" s="67">
        <f>'[1]cpl-2date'!P39</f>
        <v>-1214</v>
      </c>
      <c r="L45" s="3"/>
      <c r="N45" s="3"/>
      <c r="O45" s="3"/>
    </row>
    <row r="46" spans="1:15" ht="12.75">
      <c r="A46" s="21"/>
      <c r="B46" s="3"/>
      <c r="C46" s="3"/>
      <c r="D46" s="3"/>
      <c r="E46" s="30"/>
      <c r="F46" s="69"/>
      <c r="G46" s="30"/>
      <c r="H46" s="31"/>
      <c r="I46" s="30"/>
      <c r="J46" s="31"/>
      <c r="K46" s="30"/>
      <c r="L46" s="3"/>
      <c r="N46" s="3"/>
      <c r="O46" s="3"/>
    </row>
    <row r="47" spans="1:15" ht="13.5" thickBot="1">
      <c r="A47" s="21" t="s">
        <v>86</v>
      </c>
      <c r="B47" s="3" t="s">
        <v>108</v>
      </c>
      <c r="C47" s="3"/>
      <c r="D47" s="3"/>
      <c r="E47" s="70">
        <f>E43+E45</f>
        <v>-2614</v>
      </c>
      <c r="F47" s="26"/>
      <c r="G47" s="70">
        <f>G43+G45</f>
        <v>-2613.6811</v>
      </c>
      <c r="H47" s="26"/>
      <c r="I47" s="70">
        <f>I43+I45</f>
        <v>-1560</v>
      </c>
      <c r="J47" s="71">
        <f>J43+J45</f>
        <v>0</v>
      </c>
      <c r="K47" s="70">
        <f>K43+K45</f>
        <v>-1560</v>
      </c>
      <c r="L47" s="3"/>
      <c r="N47" s="3"/>
      <c r="O47" s="3"/>
    </row>
    <row r="48" spans="1:15" ht="13.5" thickTop="1">
      <c r="A48" s="21"/>
      <c r="B48" s="3"/>
      <c r="C48" s="3"/>
      <c r="D48" s="3"/>
      <c r="L48" s="3"/>
      <c r="N48" s="3"/>
      <c r="O48" s="3"/>
    </row>
    <row r="49" spans="1:15" ht="12.75">
      <c r="A49" s="21">
        <v>3</v>
      </c>
      <c r="B49" s="3" t="s">
        <v>109</v>
      </c>
      <c r="C49" s="3"/>
      <c r="D49" s="3"/>
      <c r="E49" s="26"/>
      <c r="F49" s="26"/>
      <c r="G49" s="26"/>
      <c r="H49" s="26"/>
      <c r="J49" s="26"/>
      <c r="K49" s="26"/>
      <c r="L49" s="3"/>
      <c r="M49" s="26"/>
      <c r="N49" s="3"/>
      <c r="O49" s="3"/>
    </row>
    <row r="50" spans="1:15" ht="12.75">
      <c r="A50" s="21"/>
      <c r="B50" s="3" t="s">
        <v>110</v>
      </c>
      <c r="C50" s="3"/>
      <c r="D50" s="3"/>
      <c r="E50" s="26"/>
      <c r="F50" s="26"/>
      <c r="G50" s="26"/>
      <c r="H50" s="26"/>
      <c r="J50" s="26"/>
      <c r="K50" s="26"/>
      <c r="L50" s="3"/>
      <c r="M50" s="26"/>
      <c r="N50" s="3"/>
      <c r="O50" s="3"/>
    </row>
    <row r="51" spans="1:15" ht="12.75">
      <c r="A51" s="21"/>
      <c r="B51" s="3" t="s">
        <v>111</v>
      </c>
      <c r="C51" s="3"/>
      <c r="D51" s="3"/>
      <c r="E51" s="26"/>
      <c r="F51" s="26"/>
      <c r="G51" s="26"/>
      <c r="H51" s="26"/>
      <c r="J51" s="26"/>
      <c r="K51" s="26"/>
      <c r="L51" s="3"/>
      <c r="M51" s="26"/>
      <c r="N51" s="3"/>
      <c r="O51" s="3"/>
    </row>
    <row r="52" spans="1:15" ht="12.75">
      <c r="A52" s="21"/>
      <c r="B52" s="3"/>
      <c r="C52" s="3"/>
      <c r="D52" s="3"/>
      <c r="E52" s="26"/>
      <c r="F52" s="26"/>
      <c r="G52" s="26"/>
      <c r="H52" s="26"/>
      <c r="J52" s="26"/>
      <c r="K52" s="26"/>
      <c r="L52" s="3"/>
      <c r="M52" s="26"/>
      <c r="N52" s="3"/>
      <c r="O52" s="3"/>
    </row>
    <row r="53" spans="1:15" ht="12.75">
      <c r="A53" s="21"/>
      <c r="B53" s="3" t="s">
        <v>112</v>
      </c>
      <c r="C53" s="3"/>
      <c r="D53" s="3"/>
      <c r="E53" s="26"/>
      <c r="F53" s="26"/>
      <c r="G53" s="26"/>
      <c r="H53" s="26"/>
      <c r="J53" s="26"/>
      <c r="K53" s="26"/>
      <c r="L53" s="3"/>
      <c r="M53" s="26"/>
      <c r="N53" s="3"/>
      <c r="O53" s="3"/>
    </row>
    <row r="54" spans="1:15" ht="13.5" thickBot="1">
      <c r="A54" s="21"/>
      <c r="B54" s="3" t="s">
        <v>113</v>
      </c>
      <c r="C54" s="3"/>
      <c r="D54" s="3"/>
      <c r="E54" s="72">
        <f>E47/70000*100</f>
        <v>-3.7342857142857144</v>
      </c>
      <c r="G54" s="72">
        <f>G47/70000*100</f>
        <v>-3.7338301428571428</v>
      </c>
      <c r="H54" s="26"/>
      <c r="I54" s="72">
        <f>I47/70000*100</f>
        <v>-2.2285714285714286</v>
      </c>
      <c r="J54" s="73"/>
      <c r="K54" s="72">
        <f>K47/70000*100</f>
        <v>-2.2285714285714286</v>
      </c>
      <c r="L54" s="3"/>
      <c r="N54" s="3"/>
      <c r="O54" s="3"/>
    </row>
    <row r="55" spans="1:15" ht="6.75" customHeight="1" thickTop="1">
      <c r="A55" s="21"/>
      <c r="B55" s="3"/>
      <c r="C55" s="3"/>
      <c r="D55" s="3"/>
      <c r="E55" s="26"/>
      <c r="F55" s="26"/>
      <c r="G55" s="26"/>
      <c r="H55" s="26"/>
      <c r="I55" s="26"/>
      <c r="J55" s="26"/>
      <c r="K55" s="26"/>
      <c r="L55" s="3"/>
      <c r="N55" s="3"/>
      <c r="O55" s="3"/>
    </row>
    <row r="56" spans="1:15" ht="12.75">
      <c r="A56" s="21"/>
      <c r="B56" s="3" t="s">
        <v>114</v>
      </c>
      <c r="C56" s="3"/>
      <c r="D56" s="3"/>
      <c r="E56" s="26"/>
      <c r="F56" s="26"/>
      <c r="G56" s="26"/>
      <c r="H56" s="26"/>
      <c r="I56" s="26"/>
      <c r="J56" s="26"/>
      <c r="K56" s="26"/>
      <c r="L56" s="3"/>
      <c r="N56" s="3"/>
      <c r="O56" s="3"/>
    </row>
    <row r="57" spans="1:15" ht="13.5" thickBot="1">
      <c r="A57" s="21"/>
      <c r="B57" s="3" t="s">
        <v>115</v>
      </c>
      <c r="C57" s="3"/>
      <c r="D57" s="3"/>
      <c r="E57" s="74">
        <v>0</v>
      </c>
      <c r="F57" s="75"/>
      <c r="G57" s="74">
        <v>0</v>
      </c>
      <c r="H57" s="26"/>
      <c r="I57" s="74">
        <v>0</v>
      </c>
      <c r="J57" s="75"/>
      <c r="K57" s="76">
        <v>0</v>
      </c>
      <c r="L57" s="3"/>
      <c r="N57" s="3"/>
      <c r="O57" s="3"/>
    </row>
    <row r="58" spans="1:15" ht="13.5" thickTop="1">
      <c r="A58" s="21"/>
      <c r="B58" s="3"/>
      <c r="C58" s="3"/>
      <c r="D58" s="3"/>
      <c r="E58" s="26"/>
      <c r="F58" s="26"/>
      <c r="G58" s="26"/>
      <c r="H58" s="26"/>
      <c r="I58" s="26"/>
      <c r="J58" s="26"/>
      <c r="K58" s="26"/>
      <c r="L58" s="3"/>
      <c r="M58" s="3"/>
      <c r="N58" s="3"/>
      <c r="O58" s="3"/>
    </row>
    <row r="59" spans="1:15" ht="12.75">
      <c r="A59" s="15"/>
      <c r="B59" s="3"/>
      <c r="C59" s="3"/>
      <c r="D59" s="3"/>
      <c r="E59" s="26"/>
      <c r="F59" s="26"/>
      <c r="G59" s="26"/>
      <c r="H59" s="26"/>
      <c r="I59" s="26"/>
      <c r="J59" s="26"/>
      <c r="K59" s="77"/>
      <c r="L59" s="3"/>
      <c r="M59" s="3"/>
      <c r="N59" s="3"/>
      <c r="O59" s="3"/>
    </row>
    <row r="60" spans="1:15" ht="12.75">
      <c r="A60" s="20"/>
      <c r="B60" s="3"/>
      <c r="C60" s="3"/>
      <c r="D60" s="3"/>
      <c r="E60" s="26"/>
      <c r="F60" s="26"/>
      <c r="G60" s="26"/>
      <c r="H60" s="26"/>
      <c r="I60" s="26"/>
      <c r="J60" s="26"/>
      <c r="K60" s="26"/>
      <c r="L60" s="3"/>
      <c r="M60" s="3"/>
      <c r="N60" s="3"/>
      <c r="O60" s="3"/>
    </row>
    <row r="61" spans="1:15" ht="12.75">
      <c r="A61" s="57" t="s">
        <v>116</v>
      </c>
      <c r="B61" s="3"/>
      <c r="C61" s="3"/>
      <c r="D61" s="3"/>
      <c r="E61" s="26"/>
      <c r="F61" s="26"/>
      <c r="G61" s="26"/>
      <c r="H61" s="26"/>
      <c r="I61" s="26"/>
      <c r="J61" s="26"/>
      <c r="K61" s="26"/>
      <c r="L61" s="3"/>
      <c r="M61" s="3"/>
      <c r="N61" s="3"/>
      <c r="O61" s="3"/>
    </row>
    <row r="62" spans="1:15" ht="12.75">
      <c r="A62" s="57" t="s">
        <v>56</v>
      </c>
      <c r="B62" s="3"/>
      <c r="C62" s="3"/>
      <c r="D62" s="3"/>
      <c r="E62" s="26"/>
      <c r="F62" s="26"/>
      <c r="G62" s="19"/>
      <c r="H62" s="26"/>
      <c r="I62" s="26"/>
      <c r="J62" s="26"/>
      <c r="K62" s="26"/>
      <c r="L62" s="3"/>
      <c r="M62" s="3"/>
      <c r="N62" s="3"/>
      <c r="O62" s="3"/>
    </row>
    <row r="63" spans="2:15" ht="12.75">
      <c r="B63" s="3"/>
      <c r="C63" s="3"/>
      <c r="D63" s="3"/>
      <c r="E63" s="26"/>
      <c r="F63" s="26"/>
      <c r="G63" s="26"/>
      <c r="H63" s="26"/>
      <c r="I63" s="26"/>
      <c r="J63" s="26"/>
      <c r="K63" s="26"/>
      <c r="L63" s="3"/>
      <c r="M63" s="3"/>
      <c r="N63" s="3"/>
      <c r="O63" s="3"/>
    </row>
    <row r="64" spans="3:15" ht="12.75">
      <c r="C64" s="19"/>
      <c r="D64" s="19"/>
      <c r="E64" s="78"/>
      <c r="F64" s="78"/>
      <c r="G64" s="78"/>
      <c r="H64" s="26"/>
      <c r="I64" s="26"/>
      <c r="J64" s="26"/>
      <c r="K64" s="26"/>
      <c r="L64" s="3"/>
      <c r="M64" s="3"/>
      <c r="N64" s="3"/>
      <c r="O64" s="3"/>
    </row>
    <row r="65" spans="2:15" ht="12.75">
      <c r="B65" s="3"/>
      <c r="C65" s="3"/>
      <c r="D65" s="3"/>
      <c r="E65" s="26"/>
      <c r="F65" s="26"/>
      <c r="G65" s="26"/>
      <c r="H65" s="26"/>
      <c r="I65" s="26"/>
      <c r="J65" s="26"/>
      <c r="K65" s="26"/>
      <c r="L65" s="3"/>
      <c r="M65" s="3"/>
      <c r="N65" s="3"/>
      <c r="O65" s="3"/>
    </row>
    <row r="66" spans="2:15" ht="12.75">
      <c r="B66" s="3"/>
      <c r="C66" s="3"/>
      <c r="D66" s="3"/>
      <c r="E66" s="26"/>
      <c r="F66" s="26"/>
      <c r="G66" s="26"/>
      <c r="H66" s="26"/>
      <c r="I66" s="26"/>
      <c r="J66" s="26"/>
      <c r="K66" s="26"/>
      <c r="L66" s="3"/>
      <c r="M66" s="3"/>
      <c r="N66" s="3"/>
      <c r="O66" s="3"/>
    </row>
    <row r="67" spans="2:15" ht="12.75">
      <c r="B67" s="3"/>
      <c r="C67" s="3"/>
      <c r="D67" s="3"/>
      <c r="E67" s="26"/>
      <c r="F67" s="26"/>
      <c r="G67" s="26"/>
      <c r="H67" s="26"/>
      <c r="I67" s="26"/>
      <c r="J67" s="26"/>
      <c r="K67" s="26"/>
      <c r="L67" s="3"/>
      <c r="M67" s="3"/>
      <c r="N67" s="3"/>
      <c r="O67" s="3"/>
    </row>
    <row r="68" spans="2:15" ht="12.75">
      <c r="B68" s="3"/>
      <c r="C68" s="3"/>
      <c r="D68" s="3"/>
      <c r="E68" s="26"/>
      <c r="F68" s="26"/>
      <c r="G68" s="26"/>
      <c r="H68" s="26"/>
      <c r="I68" s="26"/>
      <c r="J68" s="26"/>
      <c r="K68" s="26"/>
      <c r="L68" s="3"/>
      <c r="M68" s="3"/>
      <c r="N68" s="3"/>
      <c r="O68" s="3"/>
    </row>
    <row r="69" spans="5:12" ht="12.75">
      <c r="E69" s="3"/>
      <c r="F69" s="3"/>
      <c r="G69" s="3"/>
      <c r="H69" s="3"/>
      <c r="I69" s="3"/>
      <c r="J69" s="3"/>
      <c r="K69" s="3"/>
      <c r="L69" s="3"/>
    </row>
    <row r="70" spans="5:11" ht="12.75">
      <c r="E70" s="3"/>
      <c r="F70" s="3"/>
      <c r="G70" s="3"/>
      <c r="H70" s="3"/>
      <c r="I70" s="3"/>
      <c r="J70" s="3"/>
      <c r="K70" s="3"/>
    </row>
    <row r="71" spans="5:11" ht="12.75">
      <c r="E71" s="3"/>
      <c r="F71" s="3"/>
      <c r="G71" s="3"/>
      <c r="H71" s="3"/>
      <c r="I71" s="3"/>
      <c r="J71" s="3"/>
      <c r="K71" s="3"/>
    </row>
  </sheetData>
  <mergeCells count="2">
    <mergeCell ref="E10:G10"/>
    <mergeCell ref="I10:K10"/>
  </mergeCells>
  <printOptions/>
  <pageMargins left="0.75" right="0.75" top="0.64" bottom="0.67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3"/>
  <sheetViews>
    <sheetView zoomScale="75" zoomScaleNormal="75" workbookViewId="0" topLeftCell="A101">
      <selection activeCell="C112" sqref="C112"/>
    </sheetView>
  </sheetViews>
  <sheetFormatPr defaultColWidth="9.140625" defaultRowHeight="12.75"/>
  <cols>
    <col min="1" max="1" width="3.00390625" style="80" customWidth="1"/>
    <col min="2" max="2" width="2.421875" style="80" customWidth="1"/>
    <col min="3" max="3" width="8.00390625" style="80" customWidth="1"/>
    <col min="4" max="5" width="9.140625" style="80" customWidth="1"/>
    <col min="6" max="6" width="7.28125" style="80" customWidth="1"/>
    <col min="7" max="7" width="12.7109375" style="80" customWidth="1"/>
    <col min="8" max="8" width="1.8515625" style="80" customWidth="1"/>
    <col min="9" max="9" width="12.7109375" style="80" customWidth="1"/>
    <col min="10" max="10" width="1.8515625" style="80" customWidth="1"/>
    <col min="11" max="11" width="12.7109375" style="80" customWidth="1"/>
    <col min="12" max="12" width="1.8515625" style="80" customWidth="1"/>
    <col min="13" max="13" width="13.8515625" style="80" customWidth="1"/>
    <col min="14" max="14" width="3.7109375" style="80" customWidth="1"/>
    <col min="15" max="15" width="6.00390625" style="80" customWidth="1"/>
    <col min="16" max="16" width="7.57421875" style="80" customWidth="1"/>
    <col min="17" max="17" width="11.7109375" style="80" customWidth="1"/>
    <col min="18" max="18" width="1.57421875" style="80" customWidth="1"/>
    <col min="19" max="19" width="12.28125" style="80" customWidth="1"/>
    <col min="20" max="20" width="20.57421875" style="80" customWidth="1"/>
    <col min="21" max="21" width="12.421875" style="80" customWidth="1"/>
    <col min="22" max="22" width="4.7109375" style="80" customWidth="1"/>
    <col min="23" max="23" width="11.57421875" style="80" customWidth="1"/>
    <col min="24" max="16384" width="9.140625" style="80" customWidth="1"/>
  </cols>
  <sheetData>
    <row r="1" spans="1:13" ht="12.75">
      <c r="A1" s="79" t="s">
        <v>15</v>
      </c>
      <c r="M1" s="81"/>
    </row>
    <row r="2" spans="1:13" ht="12.75">
      <c r="A2" s="80" t="s">
        <v>16</v>
      </c>
      <c r="M2" s="82"/>
    </row>
    <row r="3" spans="1:13" ht="12">
      <c r="A3" s="80" t="s">
        <v>17</v>
      </c>
      <c r="I3" s="83"/>
      <c r="M3" s="84"/>
    </row>
    <row r="5" ht="12">
      <c r="A5" s="79" t="s">
        <v>117</v>
      </c>
    </row>
    <row r="6" ht="12">
      <c r="A6" s="85"/>
    </row>
    <row r="7" spans="1:3" ht="12">
      <c r="A7" s="86">
        <v>1</v>
      </c>
      <c r="C7" s="79" t="s">
        <v>118</v>
      </c>
    </row>
    <row r="8" spans="1:3" ht="12">
      <c r="A8" s="86"/>
      <c r="C8" s="80" t="s">
        <v>119</v>
      </c>
    </row>
    <row r="9" spans="1:3" ht="12">
      <c r="A9" s="86"/>
      <c r="C9" s="80" t="s">
        <v>120</v>
      </c>
    </row>
    <row r="10" spans="1:3" ht="12">
      <c r="A10" s="86"/>
      <c r="C10" s="80" t="s">
        <v>302</v>
      </c>
    </row>
    <row r="11" spans="1:3" ht="12">
      <c r="A11" s="86"/>
      <c r="C11" s="80" t="s">
        <v>121</v>
      </c>
    </row>
    <row r="12" spans="1:3" ht="12">
      <c r="A12" s="86"/>
      <c r="C12" s="80" t="s">
        <v>326</v>
      </c>
    </row>
    <row r="13" spans="1:3" ht="12">
      <c r="A13" s="86"/>
      <c r="C13" s="80" t="s">
        <v>122</v>
      </c>
    </row>
    <row r="14" ht="12">
      <c r="A14" s="86"/>
    </row>
    <row r="15" spans="1:3" ht="12">
      <c r="A15" s="86"/>
      <c r="C15" s="80" t="s">
        <v>303</v>
      </c>
    </row>
    <row r="16" spans="1:3" ht="12">
      <c r="A16" s="87"/>
      <c r="C16" s="80" t="s">
        <v>304</v>
      </c>
    </row>
    <row r="17" ht="12">
      <c r="A17" s="87"/>
    </row>
    <row r="18" spans="1:13" ht="12">
      <c r="A18" s="87"/>
      <c r="H18" s="89"/>
      <c r="K18" s="88">
        <v>2003</v>
      </c>
      <c r="L18" s="89"/>
      <c r="M18" s="89"/>
    </row>
    <row r="19" spans="1:13" ht="12">
      <c r="A19" s="87"/>
      <c r="H19" s="89"/>
      <c r="K19" s="88" t="s">
        <v>28</v>
      </c>
      <c r="L19" s="89"/>
      <c r="M19" s="89"/>
    </row>
    <row r="20" spans="1:13" ht="12">
      <c r="A20" s="87"/>
      <c r="C20" s="79" t="s">
        <v>123</v>
      </c>
      <c r="H20" s="90"/>
      <c r="L20" s="90"/>
      <c r="M20" s="90"/>
    </row>
    <row r="21" spans="1:13" ht="12">
      <c r="A21" s="87"/>
      <c r="H21" s="90"/>
      <c r="L21" s="90"/>
      <c r="M21" s="90"/>
    </row>
    <row r="22" spans="1:13" ht="12">
      <c r="A22" s="87"/>
      <c r="C22" s="80" t="s">
        <v>124</v>
      </c>
      <c r="H22" s="90"/>
      <c r="K22" s="91">
        <v>62910</v>
      </c>
      <c r="L22" s="90"/>
      <c r="M22" s="90"/>
    </row>
    <row r="23" spans="1:13" ht="12">
      <c r="A23" s="87"/>
      <c r="H23" s="90"/>
      <c r="K23" s="91"/>
      <c r="L23" s="90"/>
      <c r="M23" s="90"/>
    </row>
    <row r="24" spans="1:13" ht="12">
      <c r="A24" s="87"/>
      <c r="C24" s="80" t="s">
        <v>125</v>
      </c>
      <c r="H24" s="90"/>
      <c r="K24" s="92">
        <v>-400</v>
      </c>
      <c r="L24" s="90"/>
      <c r="M24" s="90"/>
    </row>
    <row r="25" spans="1:13" ht="12">
      <c r="A25" s="87"/>
      <c r="H25" s="90"/>
      <c r="K25" s="102"/>
      <c r="L25" s="90"/>
      <c r="M25" s="90"/>
    </row>
    <row r="26" spans="1:13" ht="12.75" thickBot="1">
      <c r="A26" s="87"/>
      <c r="C26" s="80" t="s">
        <v>126</v>
      </c>
      <c r="H26" s="90"/>
      <c r="K26" s="94">
        <f>SUM(K22:K25)</f>
        <v>62510</v>
      </c>
      <c r="L26" s="90"/>
      <c r="M26" s="90"/>
    </row>
    <row r="27" spans="1:13" ht="12.75" thickTop="1">
      <c r="A27" s="87"/>
      <c r="H27" s="90"/>
      <c r="K27" s="91"/>
      <c r="L27" s="90"/>
      <c r="M27" s="90"/>
    </row>
    <row r="28" spans="1:13" ht="12">
      <c r="A28" s="87"/>
      <c r="C28" s="79" t="s">
        <v>127</v>
      </c>
      <c r="H28" s="90"/>
      <c r="K28" s="91"/>
      <c r="L28" s="90"/>
      <c r="M28" s="90"/>
    </row>
    <row r="29" spans="1:13" ht="12">
      <c r="A29" s="87"/>
      <c r="H29" s="90"/>
      <c r="K29" s="91"/>
      <c r="L29" s="90"/>
      <c r="M29" s="90"/>
    </row>
    <row r="30" spans="1:13" ht="12">
      <c r="A30" s="87"/>
      <c r="C30" s="80" t="s">
        <v>124</v>
      </c>
      <c r="H30" s="90"/>
      <c r="K30" s="91">
        <v>3740</v>
      </c>
      <c r="L30" s="90"/>
      <c r="M30" s="90"/>
    </row>
    <row r="31" spans="1:13" ht="12">
      <c r="A31" s="87"/>
      <c r="H31" s="90"/>
      <c r="K31" s="91"/>
      <c r="L31" s="90"/>
      <c r="M31" s="90"/>
    </row>
    <row r="32" spans="1:13" ht="12">
      <c r="A32" s="87"/>
      <c r="C32" s="80" t="s">
        <v>125</v>
      </c>
      <c r="H32" s="90"/>
      <c r="K32" s="92">
        <v>400</v>
      </c>
      <c r="L32" s="90"/>
      <c r="M32" s="90"/>
    </row>
    <row r="33" spans="1:13" ht="12">
      <c r="A33" s="87"/>
      <c r="H33" s="90"/>
      <c r="K33" s="102"/>
      <c r="L33" s="90"/>
      <c r="M33" s="90"/>
    </row>
    <row r="34" spans="1:13" ht="12.75" thickBot="1">
      <c r="A34" s="87"/>
      <c r="C34" s="80" t="s">
        <v>126</v>
      </c>
      <c r="H34" s="90"/>
      <c r="K34" s="94">
        <f>SUM(K30:K32)</f>
        <v>4140</v>
      </c>
      <c r="L34" s="90"/>
      <c r="M34" s="90"/>
    </row>
    <row r="35" ht="12.75" thickTop="1">
      <c r="A35" s="87"/>
    </row>
    <row r="36" spans="1:3" ht="12">
      <c r="A36" s="87">
        <v>2</v>
      </c>
      <c r="C36" s="79" t="s">
        <v>128</v>
      </c>
    </row>
    <row r="37" spans="1:3" ht="12">
      <c r="A37" s="87"/>
      <c r="C37" s="80" t="s">
        <v>305</v>
      </c>
    </row>
    <row r="38" spans="1:3" ht="12">
      <c r="A38" s="87"/>
      <c r="C38" s="80" t="s">
        <v>306</v>
      </c>
    </row>
    <row r="39" ht="12">
      <c r="A39" s="87"/>
    </row>
    <row r="40" spans="1:3" ht="12">
      <c r="A40" s="87">
        <v>3</v>
      </c>
      <c r="C40" s="79" t="s">
        <v>129</v>
      </c>
    </row>
    <row r="41" spans="1:3" ht="12">
      <c r="A41" s="87"/>
      <c r="C41" s="80" t="s">
        <v>130</v>
      </c>
    </row>
    <row r="42" spans="1:3" ht="12">
      <c r="A42" s="87"/>
      <c r="C42" s="80" t="s">
        <v>131</v>
      </c>
    </row>
    <row r="43" ht="12">
      <c r="A43" s="87"/>
    </row>
    <row r="44" spans="1:3" ht="12">
      <c r="A44" s="87">
        <v>4</v>
      </c>
      <c r="C44" s="79" t="s">
        <v>132</v>
      </c>
    </row>
    <row r="45" spans="1:3" ht="12">
      <c r="A45" s="87"/>
      <c r="C45" s="80" t="s">
        <v>133</v>
      </c>
    </row>
    <row r="46" spans="1:3" ht="12">
      <c r="A46" s="87"/>
      <c r="C46" s="80" t="s">
        <v>134</v>
      </c>
    </row>
    <row r="47" ht="12">
      <c r="A47" s="87"/>
    </row>
    <row r="48" spans="1:3" ht="12">
      <c r="A48" s="87">
        <v>5</v>
      </c>
      <c r="C48" s="79" t="s">
        <v>135</v>
      </c>
    </row>
    <row r="49" spans="1:3" ht="12">
      <c r="A49" s="87"/>
      <c r="C49" s="79" t="s">
        <v>136</v>
      </c>
    </row>
    <row r="50" spans="1:3" ht="12">
      <c r="A50" s="87"/>
      <c r="C50" s="80" t="s">
        <v>137</v>
      </c>
    </row>
    <row r="51" spans="1:3" ht="12">
      <c r="A51" s="87"/>
      <c r="C51" s="80" t="s">
        <v>307</v>
      </c>
    </row>
    <row r="52" ht="12">
      <c r="A52" s="87"/>
    </row>
    <row r="53" spans="1:3" ht="12">
      <c r="A53" s="87">
        <v>6</v>
      </c>
      <c r="C53" s="79" t="s">
        <v>138</v>
      </c>
    </row>
    <row r="54" spans="1:3" ht="12">
      <c r="A54" s="87"/>
      <c r="C54" s="80" t="s">
        <v>308</v>
      </c>
    </row>
    <row r="55" spans="1:3" ht="12">
      <c r="A55" s="87"/>
      <c r="C55" s="80" t="s">
        <v>309</v>
      </c>
    </row>
    <row r="56" ht="12">
      <c r="A56" s="87"/>
    </row>
    <row r="57" spans="1:3" ht="12">
      <c r="A57" s="87">
        <v>7</v>
      </c>
      <c r="C57" s="79" t="s">
        <v>139</v>
      </c>
    </row>
    <row r="58" ht="12">
      <c r="A58" s="87"/>
    </row>
    <row r="59" spans="1:3" ht="12">
      <c r="A59" s="87"/>
      <c r="C59" s="80" t="s">
        <v>310</v>
      </c>
    </row>
    <row r="60" ht="12">
      <c r="A60" s="87"/>
    </row>
    <row r="61" ht="12">
      <c r="A61" s="87"/>
    </row>
    <row r="62" spans="1:3" ht="12">
      <c r="A62" s="87">
        <v>8</v>
      </c>
      <c r="C62" s="79" t="s">
        <v>140</v>
      </c>
    </row>
    <row r="63" spans="1:3" ht="12">
      <c r="A63" s="87"/>
      <c r="C63" s="80" t="s">
        <v>311</v>
      </c>
    </row>
    <row r="64" ht="12">
      <c r="A64" s="87"/>
    </row>
    <row r="65" spans="1:13" ht="12">
      <c r="A65" s="87"/>
      <c r="G65" s="146" t="s">
        <v>25</v>
      </c>
      <c r="H65" s="146"/>
      <c r="I65" s="146"/>
      <c r="K65" s="146" t="s">
        <v>272</v>
      </c>
      <c r="L65" s="146"/>
      <c r="M65" s="146"/>
    </row>
    <row r="66" spans="1:13" ht="12">
      <c r="A66" s="87"/>
      <c r="G66" s="96">
        <v>37711</v>
      </c>
      <c r="H66" s="96"/>
      <c r="I66" s="96">
        <v>37346</v>
      </c>
      <c r="J66" s="96"/>
      <c r="K66" s="96">
        <v>37711</v>
      </c>
      <c r="L66" s="96"/>
      <c r="M66" s="96">
        <v>37346</v>
      </c>
    </row>
    <row r="67" spans="1:12" ht="12">
      <c r="A67" s="87"/>
      <c r="G67" s="97"/>
      <c r="H67" s="97"/>
      <c r="K67" s="95"/>
      <c r="L67" s="97"/>
    </row>
    <row r="68" spans="1:13" ht="12">
      <c r="A68" s="87"/>
      <c r="G68" s="95" t="s">
        <v>28</v>
      </c>
      <c r="H68" s="97"/>
      <c r="I68" s="95" t="s">
        <v>28</v>
      </c>
      <c r="K68" s="95" t="s">
        <v>28</v>
      </c>
      <c r="L68" s="97"/>
      <c r="M68" s="95" t="s">
        <v>28</v>
      </c>
    </row>
    <row r="69" spans="1:12" ht="12">
      <c r="A69" s="87"/>
      <c r="G69" s="95"/>
      <c r="H69" s="97"/>
      <c r="K69" s="95"/>
      <c r="L69" s="97"/>
    </row>
    <row r="70" spans="1:13" ht="12">
      <c r="A70" s="87"/>
      <c r="C70" s="80" t="s">
        <v>141</v>
      </c>
      <c r="G70" s="98">
        <v>7665</v>
      </c>
      <c r="H70" s="99"/>
      <c r="I70" s="98">
        <v>17204</v>
      </c>
      <c r="J70" s="98"/>
      <c r="K70" s="98">
        <v>-1024</v>
      </c>
      <c r="L70" s="99"/>
      <c r="M70" s="98">
        <v>-2219</v>
      </c>
    </row>
    <row r="71" spans="1:13" ht="12">
      <c r="A71" s="87"/>
      <c r="C71" s="80" t="s">
        <v>142</v>
      </c>
      <c r="G71" s="98"/>
      <c r="H71" s="99"/>
      <c r="I71" s="98"/>
      <c r="J71" s="98"/>
      <c r="K71" s="98"/>
      <c r="L71" s="99"/>
      <c r="M71" s="98"/>
    </row>
    <row r="72" spans="1:13" ht="12">
      <c r="A72" s="87"/>
      <c r="C72" s="80" t="s">
        <v>143</v>
      </c>
      <c r="G72" s="98">
        <v>3105</v>
      </c>
      <c r="H72" s="99"/>
      <c r="I72" s="98">
        <v>3194</v>
      </c>
      <c r="J72" s="98"/>
      <c r="K72" s="98">
        <v>-602</v>
      </c>
      <c r="L72" s="99"/>
      <c r="M72" s="98">
        <v>-242</v>
      </c>
    </row>
    <row r="73" spans="1:13" ht="12">
      <c r="A73" s="87"/>
      <c r="C73" s="80" t="s">
        <v>144</v>
      </c>
      <c r="G73" s="98">
        <v>8419</v>
      </c>
      <c r="H73" s="100"/>
      <c r="I73" s="98">
        <v>5979</v>
      </c>
      <c r="J73" s="98"/>
      <c r="K73" s="98">
        <v>1474</v>
      </c>
      <c r="L73" s="100"/>
      <c r="M73" s="98">
        <v>3265</v>
      </c>
    </row>
    <row r="74" spans="1:13" ht="12">
      <c r="A74" s="87"/>
      <c r="C74" s="80" t="s">
        <v>145</v>
      </c>
      <c r="G74" s="98">
        <v>4342</v>
      </c>
      <c r="H74" s="98"/>
      <c r="I74" s="98">
        <v>1498</v>
      </c>
      <c r="J74" s="98"/>
      <c r="K74" s="98">
        <f>544+9</f>
        <v>553</v>
      </c>
      <c r="L74" s="98"/>
      <c r="M74" s="98">
        <f>267+10</f>
        <v>277</v>
      </c>
    </row>
    <row r="75" spans="1:13" ht="12">
      <c r="A75" s="87"/>
      <c r="C75" s="80" t="s">
        <v>146</v>
      </c>
      <c r="G75" s="101">
        <f>506</f>
        <v>506</v>
      </c>
      <c r="H75" s="98"/>
      <c r="I75" s="101">
        <v>506</v>
      </c>
      <c r="J75" s="98"/>
      <c r="K75" s="101">
        <f>33848-1-1</f>
        <v>33846</v>
      </c>
      <c r="L75" s="98"/>
      <c r="M75" s="101">
        <f>289-2-42-1</f>
        <v>244</v>
      </c>
    </row>
    <row r="76" spans="1:13" ht="12">
      <c r="A76" s="87"/>
      <c r="G76" s="98">
        <f>SUM(G70:G75)</f>
        <v>24037</v>
      </c>
      <c r="H76" s="98"/>
      <c r="I76" s="98">
        <f>SUM(I70:I75)</f>
        <v>28381</v>
      </c>
      <c r="J76" s="98"/>
      <c r="K76" s="98">
        <f>SUM(K70:K75)</f>
        <v>34247</v>
      </c>
      <c r="L76" s="98"/>
      <c r="M76" s="98">
        <f>SUM(M70:M75)</f>
        <v>1325</v>
      </c>
    </row>
    <row r="77" spans="1:13" ht="12">
      <c r="A77" s="87"/>
      <c r="C77" s="80" t="s">
        <v>147</v>
      </c>
      <c r="G77" s="98">
        <v>0</v>
      </c>
      <c r="H77" s="98"/>
      <c r="I77" s="98">
        <v>0</v>
      </c>
      <c r="J77" s="98"/>
      <c r="K77" s="98">
        <f>-61-4</f>
        <v>-65</v>
      </c>
      <c r="L77" s="98"/>
      <c r="M77" s="102">
        <f>-62-3</f>
        <v>-65</v>
      </c>
    </row>
    <row r="78" spans="1:13" ht="12">
      <c r="A78" s="87"/>
      <c r="G78" s="103">
        <f>SUM(G76:G77)</f>
        <v>24037</v>
      </c>
      <c r="H78" s="98"/>
      <c r="I78" s="103">
        <f>SUM(I76:I77)</f>
        <v>28381</v>
      </c>
      <c r="J78" s="104"/>
      <c r="K78" s="103">
        <f>SUM(K76:K77)</f>
        <v>34182</v>
      </c>
      <c r="L78" s="98"/>
      <c r="M78" s="93">
        <f>SUM(M76:M77)</f>
        <v>1260</v>
      </c>
    </row>
    <row r="79" spans="1:13" ht="12">
      <c r="A79" s="87"/>
      <c r="C79" s="80" t="s">
        <v>148</v>
      </c>
      <c r="G79" s="98">
        <v>0</v>
      </c>
      <c r="H79" s="98"/>
      <c r="I79" s="98">
        <v>0</v>
      </c>
      <c r="J79" s="98"/>
      <c r="K79" s="98">
        <v>-35579</v>
      </c>
      <c r="L79" s="98"/>
      <c r="M79" s="102">
        <v>-534</v>
      </c>
    </row>
    <row r="80" spans="1:13" ht="12">
      <c r="A80" s="87"/>
      <c r="G80" s="105">
        <f>SUM(G78:G79)</f>
        <v>24037</v>
      </c>
      <c r="H80" s="98"/>
      <c r="I80" s="105">
        <f>SUM(I78:I79)</f>
        <v>28381</v>
      </c>
      <c r="J80" s="98"/>
      <c r="K80" s="105">
        <f>SUM(K78:K79)</f>
        <v>-1397</v>
      </c>
      <c r="L80" s="98"/>
      <c r="M80" s="101">
        <f>SUM(M78:M79)</f>
        <v>726</v>
      </c>
    </row>
    <row r="81" spans="1:12" ht="8.25" customHeight="1">
      <c r="A81" s="87"/>
      <c r="H81" s="98"/>
      <c r="L81" s="98"/>
    </row>
    <row r="82" spans="1:3" ht="12">
      <c r="A82" s="87"/>
      <c r="C82" s="80" t="s">
        <v>149</v>
      </c>
    </row>
    <row r="83" spans="1:3" ht="12">
      <c r="A83" s="87"/>
      <c r="C83" s="80" t="s">
        <v>150</v>
      </c>
    </row>
    <row r="84" ht="12">
      <c r="A84" s="87"/>
    </row>
    <row r="85" spans="1:3" ht="12">
      <c r="A85" s="87"/>
      <c r="C85" s="80" t="s">
        <v>151</v>
      </c>
    </row>
    <row r="86" ht="12">
      <c r="A86" s="87"/>
    </row>
    <row r="87" spans="1:3" ht="12">
      <c r="A87" s="87">
        <v>9</v>
      </c>
      <c r="C87" s="79" t="s">
        <v>152</v>
      </c>
    </row>
    <row r="88" spans="1:3" ht="12">
      <c r="A88" s="87"/>
      <c r="C88" s="80" t="s">
        <v>153</v>
      </c>
    </row>
    <row r="89" spans="1:3" ht="12">
      <c r="A89" s="87"/>
      <c r="C89" s="80" t="s">
        <v>154</v>
      </c>
    </row>
    <row r="90" spans="1:3" ht="12">
      <c r="A90" s="87"/>
      <c r="C90" s="80" t="s">
        <v>312</v>
      </c>
    </row>
    <row r="91" spans="1:3" ht="12">
      <c r="A91" s="87"/>
      <c r="C91" s="80" t="s">
        <v>155</v>
      </c>
    </row>
    <row r="92" ht="12">
      <c r="A92" s="87"/>
    </row>
    <row r="93" spans="1:3" ht="12">
      <c r="A93" s="87">
        <v>10</v>
      </c>
      <c r="C93" s="79" t="s">
        <v>156</v>
      </c>
    </row>
    <row r="94" spans="1:3" ht="12">
      <c r="A94" s="87"/>
      <c r="C94" s="79" t="s">
        <v>157</v>
      </c>
    </row>
    <row r="95" spans="1:3" ht="12">
      <c r="A95" s="87"/>
      <c r="C95" s="79" t="s">
        <v>158</v>
      </c>
    </row>
    <row r="96" spans="1:3" ht="12">
      <c r="A96" s="87"/>
      <c r="C96" s="79"/>
    </row>
    <row r="97" spans="1:3" ht="12">
      <c r="A97" s="87"/>
      <c r="C97" s="80" t="s">
        <v>313</v>
      </c>
    </row>
    <row r="98" ht="12">
      <c r="A98" s="87"/>
    </row>
    <row r="99" spans="1:3" ht="12">
      <c r="A99" s="87"/>
      <c r="C99" s="80" t="s">
        <v>314</v>
      </c>
    </row>
    <row r="100" spans="1:3" ht="12">
      <c r="A100" s="87"/>
      <c r="C100" s="80" t="s">
        <v>315</v>
      </c>
    </row>
    <row r="101" spans="1:3" ht="12">
      <c r="A101" s="87"/>
      <c r="C101" s="80" t="s">
        <v>14</v>
      </c>
    </row>
    <row r="102" spans="1:3" ht="12">
      <c r="A102" s="87"/>
      <c r="C102" s="80" t="s">
        <v>327</v>
      </c>
    </row>
    <row r="103" spans="1:3" ht="12">
      <c r="A103" s="87"/>
      <c r="C103" s="80" t="s">
        <v>328</v>
      </c>
    </row>
    <row r="104" ht="12">
      <c r="A104" s="87"/>
    </row>
    <row r="105" spans="1:3" ht="12">
      <c r="A105" s="87"/>
      <c r="C105" s="80" t="s">
        <v>316</v>
      </c>
    </row>
    <row r="106" ht="12">
      <c r="A106" s="87"/>
    </row>
    <row r="107" spans="1:3" ht="12">
      <c r="A107" s="87"/>
      <c r="C107" s="80" t="s">
        <v>341</v>
      </c>
    </row>
    <row r="108" ht="12">
      <c r="A108" s="87"/>
    </row>
    <row r="109" spans="1:11" ht="12">
      <c r="A109" s="87"/>
      <c r="K109" s="97" t="s">
        <v>28</v>
      </c>
    </row>
    <row r="110" spans="1:11" ht="12">
      <c r="A110" s="87"/>
      <c r="K110" s="97"/>
    </row>
    <row r="111" spans="1:11" ht="12">
      <c r="A111" s="87"/>
      <c r="C111" s="80" t="s">
        <v>6</v>
      </c>
      <c r="K111" s="98">
        <v>9205</v>
      </c>
    </row>
    <row r="112" spans="1:11" ht="12">
      <c r="A112" s="87"/>
      <c r="C112" s="80" t="s">
        <v>369</v>
      </c>
      <c r="K112" s="98">
        <v>26</v>
      </c>
    </row>
    <row r="113" spans="1:11" ht="12">
      <c r="A113" s="87"/>
      <c r="C113" s="80" t="s">
        <v>294</v>
      </c>
      <c r="K113" s="98">
        <v>58676</v>
      </c>
    </row>
    <row r="114" spans="1:11" ht="12">
      <c r="A114" s="87"/>
      <c r="C114" s="80" t="s">
        <v>295</v>
      </c>
      <c r="K114" s="98">
        <v>-20457</v>
      </c>
    </row>
    <row r="115" spans="1:11" ht="12">
      <c r="A115" s="87"/>
      <c r="C115" s="80" t="s">
        <v>365</v>
      </c>
      <c r="K115" s="101">
        <v>-910</v>
      </c>
    </row>
    <row r="116" spans="1:11" ht="12">
      <c r="A116" s="87"/>
      <c r="C116" s="80" t="s">
        <v>368</v>
      </c>
      <c r="K116" s="98">
        <f>SUM(K111:K115)</f>
        <v>46540</v>
      </c>
    </row>
    <row r="117" spans="1:11" ht="12">
      <c r="A117" s="87"/>
      <c r="K117" s="98"/>
    </row>
    <row r="118" spans="1:11" ht="12">
      <c r="A118" s="87"/>
      <c r="C118" s="80" t="s">
        <v>342</v>
      </c>
      <c r="K118" s="101">
        <v>3460</v>
      </c>
    </row>
    <row r="119" spans="1:11" ht="12">
      <c r="A119" s="87"/>
      <c r="C119" s="80" t="s">
        <v>343</v>
      </c>
      <c r="K119" s="98">
        <f>SUM(K116:K118)</f>
        <v>50000</v>
      </c>
    </row>
    <row r="120" spans="1:11" ht="12">
      <c r="A120" s="87"/>
      <c r="K120" s="98"/>
    </row>
    <row r="121" spans="1:11" ht="12">
      <c r="A121" s="87"/>
      <c r="C121" s="80" t="s">
        <v>344</v>
      </c>
      <c r="K121" s="98">
        <v>-20000</v>
      </c>
    </row>
    <row r="122" spans="1:11" ht="12">
      <c r="A122" s="87"/>
      <c r="C122" s="80" t="s">
        <v>366</v>
      </c>
      <c r="K122" s="98">
        <v>-2606</v>
      </c>
    </row>
    <row r="123" spans="1:11" ht="12.75" thickBot="1">
      <c r="A123" s="87"/>
      <c r="C123" s="80" t="s">
        <v>367</v>
      </c>
      <c r="K123" s="143">
        <f>SUM(K119:K122)</f>
        <v>27394</v>
      </c>
    </row>
    <row r="124" ht="12.75" thickTop="1">
      <c r="A124" s="87"/>
    </row>
    <row r="125" spans="1:3" ht="12">
      <c r="A125" s="87">
        <v>11</v>
      </c>
      <c r="C125" s="79" t="s">
        <v>159</v>
      </c>
    </row>
    <row r="126" ht="12">
      <c r="C126" s="80" t="s">
        <v>317</v>
      </c>
    </row>
    <row r="127" ht="12">
      <c r="C127" s="80" t="s">
        <v>318</v>
      </c>
    </row>
    <row r="129" spans="1:3" ht="12">
      <c r="A129" s="87">
        <v>12</v>
      </c>
      <c r="C129" s="79" t="s">
        <v>160</v>
      </c>
    </row>
    <row r="130" spans="1:3" ht="12">
      <c r="A130" s="87"/>
      <c r="C130" s="79" t="s">
        <v>161</v>
      </c>
    </row>
    <row r="131" spans="1:13" ht="12">
      <c r="A131" s="87"/>
      <c r="H131" s="79"/>
      <c r="K131" s="97" t="s">
        <v>162</v>
      </c>
      <c r="L131" s="79"/>
      <c r="M131" s="97" t="s">
        <v>162</v>
      </c>
    </row>
    <row r="132" spans="1:13" ht="12">
      <c r="A132" s="87"/>
      <c r="H132" s="79"/>
      <c r="K132" s="106" t="s">
        <v>163</v>
      </c>
      <c r="L132" s="79"/>
      <c r="M132" s="106">
        <v>37621</v>
      </c>
    </row>
    <row r="133" spans="1:13" ht="12">
      <c r="A133" s="87"/>
      <c r="H133" s="79"/>
      <c r="K133" s="106" t="s">
        <v>164</v>
      </c>
      <c r="L133" s="79"/>
      <c r="M133" s="106"/>
    </row>
    <row r="134" spans="1:13" ht="12">
      <c r="A134" s="87"/>
      <c r="B134" s="80" t="s">
        <v>165</v>
      </c>
      <c r="C134" s="80" t="s">
        <v>166</v>
      </c>
      <c r="H134" s="79"/>
      <c r="I134" s="97"/>
      <c r="J134" s="79"/>
      <c r="K134" s="97" t="s">
        <v>28</v>
      </c>
      <c r="L134" s="79"/>
      <c r="M134" s="97" t="s">
        <v>28</v>
      </c>
    </row>
    <row r="135" spans="1:3" ht="12">
      <c r="A135" s="87"/>
      <c r="C135" s="80" t="s">
        <v>167</v>
      </c>
    </row>
    <row r="136" spans="1:13" ht="12">
      <c r="A136" s="87"/>
      <c r="C136" s="80" t="s">
        <v>168</v>
      </c>
      <c r="H136" s="104"/>
      <c r="I136" s="107"/>
      <c r="J136" s="90"/>
      <c r="K136" s="108">
        <v>4553</v>
      </c>
      <c r="L136" s="104"/>
      <c r="M136" s="107">
        <v>4959</v>
      </c>
    </row>
    <row r="137" spans="1:13" ht="12">
      <c r="A137" s="87"/>
      <c r="H137" s="104"/>
      <c r="I137" s="107"/>
      <c r="J137" s="90"/>
      <c r="K137" s="108"/>
      <c r="L137" s="104"/>
      <c r="M137" s="107"/>
    </row>
    <row r="138" spans="1:13" ht="12">
      <c r="A138" s="87"/>
      <c r="C138" s="80" t="s">
        <v>167</v>
      </c>
      <c r="H138" s="98"/>
      <c r="K138" s="91"/>
      <c r="L138" s="98"/>
      <c r="M138" s="98"/>
    </row>
    <row r="139" spans="1:13" ht="12">
      <c r="A139" s="87"/>
      <c r="C139" s="80" t="s">
        <v>168</v>
      </c>
      <c r="H139" s="98"/>
      <c r="K139" s="91"/>
      <c r="L139" s="98"/>
      <c r="M139" s="98"/>
    </row>
    <row r="140" spans="1:13" ht="12">
      <c r="A140" s="87"/>
      <c r="C140" s="80" t="s">
        <v>319</v>
      </c>
      <c r="H140" s="98"/>
      <c r="K140" s="91">
        <f>1054+9989</f>
        <v>11043</v>
      </c>
      <c r="L140" s="98"/>
      <c r="M140" s="98">
        <f>1242+11126</f>
        <v>12368</v>
      </c>
    </row>
    <row r="141" spans="1:11" ht="12">
      <c r="A141" s="87"/>
      <c r="K141" s="109"/>
    </row>
    <row r="142" spans="1:13" ht="12">
      <c r="A142" s="87"/>
      <c r="B142" s="80" t="s">
        <v>82</v>
      </c>
      <c r="C142" s="80" t="s">
        <v>169</v>
      </c>
      <c r="H142" s="90"/>
      <c r="I142" s="107"/>
      <c r="J142" s="90"/>
      <c r="K142" s="108"/>
      <c r="L142" s="90"/>
      <c r="M142" s="107"/>
    </row>
    <row r="143" spans="1:13" ht="12">
      <c r="A143" s="87"/>
      <c r="B143" s="84" t="s">
        <v>170</v>
      </c>
      <c r="C143" s="80" t="s">
        <v>330</v>
      </c>
      <c r="H143" s="90"/>
      <c r="I143" s="107"/>
      <c r="J143" s="90"/>
      <c r="K143" s="108"/>
      <c r="L143" s="90"/>
      <c r="M143" s="107"/>
    </row>
    <row r="144" spans="1:13" ht="12">
      <c r="A144" s="87"/>
      <c r="C144" s="80" t="s">
        <v>329</v>
      </c>
      <c r="H144" s="90"/>
      <c r="I144" s="107"/>
      <c r="J144" s="90"/>
      <c r="K144" s="108"/>
      <c r="L144" s="90"/>
      <c r="M144" s="107"/>
    </row>
    <row r="145" spans="1:13" ht="12">
      <c r="A145" s="87"/>
      <c r="C145" s="80" t="s">
        <v>331</v>
      </c>
      <c r="H145" s="90"/>
      <c r="I145" s="107"/>
      <c r="J145" s="90"/>
      <c r="K145" s="108">
        <f>1140</f>
        <v>1140</v>
      </c>
      <c r="L145" s="90"/>
      <c r="M145" s="107">
        <f>1198</f>
        <v>1198</v>
      </c>
    </row>
    <row r="146" spans="1:13" ht="12">
      <c r="A146" s="87"/>
      <c r="I146" s="104"/>
      <c r="K146" s="92"/>
      <c r="M146" s="104"/>
    </row>
    <row r="147" spans="1:13" ht="12">
      <c r="A147" s="87"/>
      <c r="B147" s="80" t="s">
        <v>170</v>
      </c>
      <c r="C147" s="80" t="s">
        <v>171</v>
      </c>
      <c r="I147" s="104"/>
      <c r="K147" s="92"/>
      <c r="M147" s="104"/>
    </row>
    <row r="148" spans="1:13" ht="12">
      <c r="A148" s="87"/>
      <c r="C148" s="80" t="s">
        <v>172</v>
      </c>
      <c r="I148" s="107"/>
      <c r="K148" s="109"/>
      <c r="M148" s="98"/>
    </row>
    <row r="149" spans="1:13" ht="12">
      <c r="A149" s="87"/>
      <c r="C149" s="80" t="s">
        <v>173</v>
      </c>
      <c r="I149" s="107"/>
      <c r="K149" s="108">
        <v>162</v>
      </c>
      <c r="M149" s="107">
        <v>261</v>
      </c>
    </row>
    <row r="150" spans="1:13" ht="12">
      <c r="A150" s="87"/>
      <c r="I150" s="107"/>
      <c r="K150" s="108"/>
      <c r="M150" s="107"/>
    </row>
    <row r="151" spans="1:13" ht="12">
      <c r="A151" s="87"/>
      <c r="B151" s="80" t="s">
        <v>174</v>
      </c>
      <c r="C151" s="80" t="s">
        <v>175</v>
      </c>
      <c r="I151" s="107"/>
      <c r="K151" s="108"/>
      <c r="M151" s="107"/>
    </row>
    <row r="152" spans="1:13" ht="12.75" thickBot="1">
      <c r="A152" s="87"/>
      <c r="C152" s="80" t="s">
        <v>176</v>
      </c>
      <c r="I152" s="107"/>
      <c r="K152" s="110">
        <v>5000</v>
      </c>
      <c r="M152" s="111">
        <v>5000</v>
      </c>
    </row>
    <row r="153" ht="12.75" thickTop="1">
      <c r="A153" s="87"/>
    </row>
    <row r="154" spans="1:3" ht="12">
      <c r="A154" s="87"/>
      <c r="B154" s="84" t="s">
        <v>170</v>
      </c>
      <c r="C154" s="80" t="s">
        <v>177</v>
      </c>
    </row>
    <row r="155" spans="1:3" ht="12">
      <c r="A155" s="87"/>
      <c r="C155" s="80" t="s">
        <v>178</v>
      </c>
    </row>
    <row r="156" ht="12">
      <c r="A156" s="87"/>
    </row>
    <row r="157" spans="1:3" ht="12">
      <c r="A157" s="87"/>
      <c r="B157" s="80" t="s">
        <v>174</v>
      </c>
      <c r="C157" s="80" t="s">
        <v>179</v>
      </c>
    </row>
    <row r="158" spans="1:3" ht="12">
      <c r="A158" s="87"/>
      <c r="C158" s="80" t="s">
        <v>180</v>
      </c>
    </row>
    <row r="159" ht="12">
      <c r="A159" s="87"/>
    </row>
    <row r="160" spans="1:3" ht="12">
      <c r="A160" s="87"/>
      <c r="C160" s="80" t="s">
        <v>181</v>
      </c>
    </row>
    <row r="161" spans="1:3" ht="12">
      <c r="A161" s="87"/>
      <c r="C161" s="80" t="s">
        <v>182</v>
      </c>
    </row>
    <row r="162" spans="1:3" ht="12">
      <c r="A162" s="87"/>
      <c r="C162" s="80" t="s">
        <v>183</v>
      </c>
    </row>
    <row r="163" spans="1:3" ht="12">
      <c r="A163" s="87"/>
      <c r="C163" s="80" t="s">
        <v>184</v>
      </c>
    </row>
    <row r="164" spans="1:3" ht="12">
      <c r="A164" s="87"/>
      <c r="C164" s="80" t="s">
        <v>185</v>
      </c>
    </row>
    <row r="165" spans="1:3" ht="12">
      <c r="A165" s="87"/>
      <c r="C165" s="80" t="s">
        <v>186</v>
      </c>
    </row>
    <row r="166" spans="1:3" ht="12">
      <c r="A166" s="87"/>
      <c r="C166" s="80" t="s">
        <v>187</v>
      </c>
    </row>
    <row r="167" spans="1:3" ht="12">
      <c r="A167" s="87"/>
      <c r="C167" s="80" t="s">
        <v>188</v>
      </c>
    </row>
    <row r="168" ht="12">
      <c r="A168" s="87"/>
    </row>
    <row r="169" spans="1:13" ht="12">
      <c r="A169" s="112">
        <v>13</v>
      </c>
      <c r="B169" s="109"/>
      <c r="C169" s="113" t="s">
        <v>189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1:13" ht="12">
      <c r="A170" s="112"/>
      <c r="B170" s="109"/>
      <c r="C170" s="109" t="s">
        <v>320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1:13" ht="12">
      <c r="A171" s="112"/>
      <c r="B171" s="109"/>
      <c r="C171" s="109" t="s">
        <v>345</v>
      </c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1:13" ht="12">
      <c r="A172" s="112"/>
      <c r="B172" s="109"/>
      <c r="C172" s="109" t="s">
        <v>346</v>
      </c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1:13" ht="12">
      <c r="A173" s="112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1:13" ht="12">
      <c r="A174" s="112"/>
      <c r="B174" s="109"/>
      <c r="C174" s="109" t="s">
        <v>354</v>
      </c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1:13" ht="12">
      <c r="A175" s="112"/>
      <c r="B175" s="109"/>
      <c r="C175" s="109" t="s">
        <v>355</v>
      </c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1:13" ht="12">
      <c r="A176" s="112"/>
      <c r="B176" s="109"/>
      <c r="C176" s="80" t="s">
        <v>356</v>
      </c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1:13" ht="12">
      <c r="A177" s="112"/>
      <c r="B177" s="109"/>
      <c r="C177" s="109" t="s">
        <v>357</v>
      </c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1:13" ht="12">
      <c r="A178" s="112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1:13" ht="12">
      <c r="A179" s="112">
        <v>14</v>
      </c>
      <c r="B179" s="109"/>
      <c r="C179" s="113" t="s">
        <v>190</v>
      </c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1:13" ht="12">
      <c r="A180" s="112"/>
      <c r="B180" s="109"/>
      <c r="C180" s="113" t="s">
        <v>191</v>
      </c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1:13" ht="12">
      <c r="A181" s="112"/>
      <c r="B181" s="109"/>
      <c r="C181" s="109" t="s">
        <v>358</v>
      </c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1:13" ht="12">
      <c r="A182" s="112"/>
      <c r="B182" s="109"/>
      <c r="C182" s="109" t="s">
        <v>359</v>
      </c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1:13" ht="12">
      <c r="A183" s="112"/>
      <c r="B183" s="109"/>
      <c r="C183" s="109" t="s">
        <v>360</v>
      </c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1:13" ht="12">
      <c r="A184" s="112"/>
      <c r="B184" s="109"/>
      <c r="C184" s="109" t="s">
        <v>361</v>
      </c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1:13" ht="12">
      <c r="A185" s="112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1:13" ht="12">
      <c r="A186" s="112">
        <v>15</v>
      </c>
      <c r="B186" s="109"/>
      <c r="C186" s="113" t="s">
        <v>192</v>
      </c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1:13" ht="12">
      <c r="A187" s="109"/>
      <c r="B187" s="109"/>
      <c r="C187" s="109" t="s">
        <v>362</v>
      </c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1:13" ht="12">
      <c r="A188" s="112"/>
      <c r="B188" s="109"/>
      <c r="C188" s="109" t="s">
        <v>363</v>
      </c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1:13" ht="12">
      <c r="A189" s="112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1:3" ht="12">
      <c r="A190" s="87">
        <v>16</v>
      </c>
      <c r="C190" s="79" t="s">
        <v>193</v>
      </c>
    </row>
    <row r="191" spans="1:3" ht="12">
      <c r="A191" s="87"/>
      <c r="C191" s="80" t="s">
        <v>194</v>
      </c>
    </row>
    <row r="192" spans="1:3" ht="12">
      <c r="A192" s="87"/>
      <c r="C192" s="80" t="s">
        <v>195</v>
      </c>
    </row>
    <row r="193" ht="12">
      <c r="A193" s="87"/>
    </row>
    <row r="194" ht="12">
      <c r="A194" s="87"/>
    </row>
    <row r="195" spans="1:3" ht="12">
      <c r="A195" s="87">
        <v>17</v>
      </c>
      <c r="C195" s="79" t="s">
        <v>45</v>
      </c>
    </row>
    <row r="196" ht="12">
      <c r="C196" s="80" t="s">
        <v>196</v>
      </c>
    </row>
    <row r="197" spans="1:11" ht="12">
      <c r="A197" s="87"/>
      <c r="I197" s="97" t="s">
        <v>197</v>
      </c>
      <c r="J197" s="97"/>
      <c r="K197" s="97" t="s">
        <v>197</v>
      </c>
    </row>
    <row r="198" spans="1:11" ht="12">
      <c r="A198" s="87"/>
      <c r="I198" s="97" t="s">
        <v>198</v>
      </c>
      <c r="J198" s="97"/>
      <c r="K198" s="97" t="s">
        <v>199</v>
      </c>
    </row>
    <row r="199" spans="1:11" ht="12">
      <c r="A199" s="87"/>
      <c r="I199" s="114">
        <v>37711</v>
      </c>
      <c r="J199" s="97"/>
      <c r="K199" s="114">
        <v>37711</v>
      </c>
    </row>
    <row r="200" spans="1:11" ht="12">
      <c r="A200" s="87"/>
      <c r="I200" s="106" t="s">
        <v>28</v>
      </c>
      <c r="J200" s="97"/>
      <c r="K200" s="106" t="s">
        <v>28</v>
      </c>
    </row>
    <row r="201" spans="1:11" ht="12">
      <c r="A201" s="87"/>
      <c r="I201" s="91"/>
      <c r="J201" s="91"/>
      <c r="K201" s="115"/>
    </row>
    <row r="202" spans="1:11" ht="12">
      <c r="A202" s="87"/>
      <c r="C202" s="80" t="s">
        <v>200</v>
      </c>
      <c r="I202" s="91">
        <f>1375-102+65</f>
        <v>1338</v>
      </c>
      <c r="J202" s="91"/>
      <c r="K202" s="115">
        <f>I202</f>
        <v>1338</v>
      </c>
    </row>
    <row r="203" spans="1:11" ht="12">
      <c r="A203" s="87"/>
      <c r="C203" s="80" t="s">
        <v>201</v>
      </c>
      <c r="I203" s="102">
        <v>0</v>
      </c>
      <c r="J203" s="91"/>
      <c r="K203" s="116">
        <v>0</v>
      </c>
    </row>
    <row r="204" spans="1:11" ht="12">
      <c r="A204" s="87"/>
      <c r="I204" s="91">
        <f>SUM(I202:I203)</f>
        <v>1338</v>
      </c>
      <c r="J204" s="91"/>
      <c r="K204" s="115">
        <f>SUM(K202:K203)</f>
        <v>1338</v>
      </c>
    </row>
    <row r="205" spans="1:11" ht="12">
      <c r="A205" s="87"/>
      <c r="C205" s="80" t="s">
        <v>202</v>
      </c>
      <c r="I205" s="91">
        <v>102</v>
      </c>
      <c r="J205" s="91"/>
      <c r="K205" s="115">
        <v>102</v>
      </c>
    </row>
    <row r="206" spans="1:11" ht="12.75" thickBot="1">
      <c r="A206" s="87"/>
      <c r="I206" s="117">
        <f>SUM(I204:I205)</f>
        <v>1440</v>
      </c>
      <c r="J206" s="91"/>
      <c r="K206" s="118">
        <f>SUM(K204:K205)</f>
        <v>1440</v>
      </c>
    </row>
    <row r="207" spans="1:11" ht="12.75" thickTop="1">
      <c r="A207" s="87"/>
      <c r="I207" s="92"/>
      <c r="J207" s="91"/>
      <c r="K207" s="108"/>
    </row>
    <row r="208" spans="1:3" ht="12">
      <c r="A208" s="87"/>
      <c r="C208" s="80" t="s">
        <v>203</v>
      </c>
    </row>
    <row r="209" spans="1:3" ht="12">
      <c r="A209" s="87"/>
      <c r="C209" s="80" t="s">
        <v>204</v>
      </c>
    </row>
    <row r="210" spans="1:3" ht="12">
      <c r="A210" s="87"/>
      <c r="C210" s="80" t="s">
        <v>205</v>
      </c>
    </row>
    <row r="211" ht="12">
      <c r="A211" s="87"/>
    </row>
    <row r="212" spans="1:3" ht="12">
      <c r="A212" s="87">
        <v>18</v>
      </c>
      <c r="C212" s="79" t="s">
        <v>206</v>
      </c>
    </row>
    <row r="213" spans="1:3" ht="12">
      <c r="A213" s="87"/>
      <c r="C213" s="80" t="s">
        <v>207</v>
      </c>
    </row>
    <row r="214" spans="1:3" ht="12">
      <c r="A214" s="87"/>
      <c r="C214" s="80" t="s">
        <v>321</v>
      </c>
    </row>
    <row r="215" ht="12">
      <c r="A215" s="87"/>
    </row>
    <row r="216" spans="1:3" ht="12">
      <c r="A216" s="87">
        <v>19</v>
      </c>
      <c r="C216" s="79" t="s">
        <v>208</v>
      </c>
    </row>
    <row r="217" spans="1:3" ht="12">
      <c r="A217" s="87"/>
      <c r="C217" s="80" t="s">
        <v>322</v>
      </c>
    </row>
    <row r="218" spans="1:3" ht="12">
      <c r="A218" s="87"/>
      <c r="C218" s="80" t="s">
        <v>347</v>
      </c>
    </row>
    <row r="219" spans="1:3" ht="12">
      <c r="A219" s="87"/>
      <c r="C219" s="80" t="s">
        <v>348</v>
      </c>
    </row>
    <row r="220" spans="1:3" ht="12">
      <c r="A220" s="87"/>
      <c r="C220" s="80" t="s">
        <v>349</v>
      </c>
    </row>
    <row r="221" spans="1:11" ht="12">
      <c r="A221" s="87"/>
      <c r="K221" s="87"/>
    </row>
    <row r="222" spans="1:11" ht="12">
      <c r="A222" s="87"/>
      <c r="C222" s="80" t="s">
        <v>209</v>
      </c>
      <c r="K222" s="87"/>
    </row>
    <row r="223" spans="1:11" ht="12">
      <c r="A223" s="87"/>
      <c r="K223" s="98"/>
    </row>
    <row r="224" spans="1:13" ht="12">
      <c r="A224" s="87"/>
      <c r="K224" s="97" t="s">
        <v>210</v>
      </c>
      <c r="M224" s="97" t="s">
        <v>197</v>
      </c>
    </row>
    <row r="225" spans="1:13" ht="12">
      <c r="A225" s="87"/>
      <c r="K225" s="97" t="s">
        <v>211</v>
      </c>
      <c r="M225" s="97" t="s">
        <v>199</v>
      </c>
    </row>
    <row r="226" spans="1:13" ht="12">
      <c r="A226" s="87"/>
      <c r="K226" s="114">
        <v>37711</v>
      </c>
      <c r="M226" s="114">
        <v>37711</v>
      </c>
    </row>
    <row r="227" spans="1:13" ht="12">
      <c r="A227" s="87"/>
      <c r="K227" s="97" t="s">
        <v>28</v>
      </c>
      <c r="M227" s="106" t="s">
        <v>28</v>
      </c>
    </row>
    <row r="228" spans="1:13" ht="12">
      <c r="A228" s="87"/>
      <c r="K228" s="114"/>
      <c r="M228" s="114"/>
    </row>
    <row r="229" spans="1:13" ht="12">
      <c r="A229" s="87"/>
      <c r="C229" s="80" t="s">
        <v>29</v>
      </c>
      <c r="E229" s="79"/>
      <c r="K229" s="98">
        <v>0</v>
      </c>
      <c r="L229" s="98"/>
      <c r="M229" s="98">
        <v>4623</v>
      </c>
    </row>
    <row r="230" spans="1:13" ht="12">
      <c r="A230" s="87"/>
      <c r="C230" s="80" t="s">
        <v>212</v>
      </c>
      <c r="K230" s="98">
        <v>20000</v>
      </c>
      <c r="L230" s="98"/>
      <c r="M230" s="100">
        <v>20000</v>
      </c>
    </row>
    <row r="231" spans="1:13" ht="12">
      <c r="A231" s="87"/>
      <c r="C231" s="80" t="s">
        <v>213</v>
      </c>
      <c r="K231" s="119">
        <v>0</v>
      </c>
      <c r="L231" s="119"/>
      <c r="M231" s="119">
        <v>0</v>
      </c>
    </row>
    <row r="232" spans="1:13" ht="12">
      <c r="A232" s="87"/>
      <c r="K232" s="98"/>
      <c r="L232" s="98"/>
      <c r="M232" s="99"/>
    </row>
    <row r="233" spans="1:13" ht="12">
      <c r="A233" s="87"/>
      <c r="C233" s="80" t="s">
        <v>214</v>
      </c>
      <c r="K233" s="105">
        <f>SUM(K229:K231)</f>
        <v>20000</v>
      </c>
      <c r="L233" s="98"/>
      <c r="M233" s="105">
        <f>SUM(M229:M231)</f>
        <v>24623</v>
      </c>
    </row>
    <row r="234" spans="1:11" ht="12">
      <c r="A234" s="87"/>
      <c r="K234" s="97"/>
    </row>
    <row r="235" spans="1:11" ht="12">
      <c r="A235" s="87"/>
      <c r="C235" s="120" t="s">
        <v>215</v>
      </c>
      <c r="K235" s="97"/>
    </row>
    <row r="236" spans="1:11" ht="12">
      <c r="A236" s="87"/>
      <c r="K236" s="97"/>
    </row>
    <row r="237" spans="1:13" ht="12">
      <c r="A237" s="87"/>
      <c r="I237" s="97"/>
      <c r="K237" s="97" t="s">
        <v>216</v>
      </c>
      <c r="L237" s="97"/>
      <c r="M237" s="97" t="s">
        <v>217</v>
      </c>
    </row>
    <row r="238" spans="1:13" ht="12">
      <c r="A238" s="87"/>
      <c r="I238" s="97" t="s">
        <v>218</v>
      </c>
      <c r="K238" s="97" t="s">
        <v>219</v>
      </c>
      <c r="L238" s="97"/>
      <c r="M238" s="97"/>
    </row>
    <row r="239" spans="1:13" ht="12">
      <c r="A239" s="87"/>
      <c r="I239" s="97" t="s">
        <v>28</v>
      </c>
      <c r="K239" s="97" t="s">
        <v>28</v>
      </c>
      <c r="L239" s="97"/>
      <c r="M239" s="97" t="s">
        <v>28</v>
      </c>
    </row>
    <row r="240" spans="1:13" ht="12">
      <c r="A240" s="87"/>
      <c r="I240" s="84"/>
      <c r="K240" s="84"/>
      <c r="L240" s="84"/>
      <c r="M240" s="97"/>
    </row>
    <row r="241" spans="1:13" ht="12.75" thickBot="1">
      <c r="A241" s="87"/>
      <c r="C241" s="80" t="s">
        <v>214</v>
      </c>
      <c r="I241" s="121">
        <f>4623+20000</f>
        <v>24623</v>
      </c>
      <c r="K241" s="121">
        <f>I241</f>
        <v>24623</v>
      </c>
      <c r="L241" s="122"/>
      <c r="M241" s="121">
        <f>(1849*1.48)+(11667*1.56)</f>
        <v>20937.04</v>
      </c>
    </row>
    <row r="242" spans="1:13" ht="12.75" thickTop="1">
      <c r="A242" s="87"/>
      <c r="I242" s="123"/>
      <c r="K242" s="123"/>
      <c r="L242" s="100"/>
      <c r="M242" s="124"/>
    </row>
    <row r="243" spans="1:11" ht="12">
      <c r="A243" s="87"/>
      <c r="C243" s="80" t="s">
        <v>350</v>
      </c>
      <c r="G243" s="123"/>
      <c r="I243" s="123"/>
      <c r="J243" s="100"/>
      <c r="K243" s="124"/>
    </row>
    <row r="244" spans="1:11" ht="12">
      <c r="A244" s="87"/>
      <c r="C244" s="80" t="s">
        <v>351</v>
      </c>
      <c r="G244" s="123"/>
      <c r="I244" s="123"/>
      <c r="J244" s="100"/>
      <c r="K244" s="124"/>
    </row>
    <row r="245" spans="1:11" ht="12">
      <c r="A245" s="87"/>
      <c r="G245" s="123"/>
      <c r="I245" s="123"/>
      <c r="J245" s="100"/>
      <c r="K245" s="124"/>
    </row>
    <row r="246" spans="1:11" ht="12">
      <c r="A246" s="87">
        <v>20</v>
      </c>
      <c r="C246" s="79" t="s">
        <v>220</v>
      </c>
      <c r="K246" s="97"/>
    </row>
    <row r="247" spans="1:11" ht="12">
      <c r="A247" s="87"/>
      <c r="C247" s="80" t="s">
        <v>323</v>
      </c>
      <c r="K247" s="97"/>
    </row>
    <row r="248" spans="1:11" ht="12">
      <c r="A248" s="87"/>
      <c r="K248" s="98"/>
    </row>
    <row r="249" spans="1:11" ht="12">
      <c r="A249" s="87"/>
      <c r="C249" s="80" t="s">
        <v>221</v>
      </c>
      <c r="K249" s="98"/>
    </row>
    <row r="250" spans="1:11" ht="12">
      <c r="A250" s="87"/>
      <c r="K250" s="98"/>
    </row>
    <row r="251" spans="1:11" ht="12">
      <c r="A251" s="87"/>
      <c r="C251" s="80" t="s">
        <v>222</v>
      </c>
      <c r="K251" s="98"/>
    </row>
    <row r="252" spans="1:11" ht="12">
      <c r="A252" s="87"/>
      <c r="C252" s="80" t="s">
        <v>3</v>
      </c>
      <c r="K252" s="98"/>
    </row>
    <row r="253" spans="1:11" ht="12">
      <c r="A253" s="87"/>
      <c r="K253" s="98"/>
    </row>
    <row r="254" spans="1:11" ht="12">
      <c r="A254" s="87"/>
      <c r="C254" s="80" t="s">
        <v>223</v>
      </c>
      <c r="K254" s="98"/>
    </row>
    <row r="255" spans="1:11" ht="12">
      <c r="A255" s="87"/>
      <c r="C255" s="80" t="s">
        <v>224</v>
      </c>
      <c r="K255" s="98"/>
    </row>
    <row r="256" spans="1:11" ht="12">
      <c r="A256" s="87"/>
      <c r="C256" s="80" t="s">
        <v>225</v>
      </c>
      <c r="K256" s="98"/>
    </row>
    <row r="257" spans="1:11" ht="12">
      <c r="A257" s="87"/>
      <c r="C257" s="80" t="s">
        <v>226</v>
      </c>
      <c r="K257" s="98"/>
    </row>
    <row r="258" spans="1:11" ht="12">
      <c r="A258" s="87"/>
      <c r="K258" s="98"/>
    </row>
    <row r="259" spans="1:11" ht="12">
      <c r="A259" s="87"/>
      <c r="K259" s="98"/>
    </row>
    <row r="260" spans="1:11" ht="12">
      <c r="A260" s="87"/>
      <c r="C260" s="80" t="s">
        <v>227</v>
      </c>
      <c r="K260" s="98"/>
    </row>
    <row r="261" spans="1:11" ht="12">
      <c r="A261" s="87"/>
      <c r="C261" s="80" t="s">
        <v>228</v>
      </c>
      <c r="K261" s="98"/>
    </row>
    <row r="262" spans="1:11" ht="12">
      <c r="A262" s="87"/>
      <c r="C262" s="80" t="s">
        <v>229</v>
      </c>
      <c r="K262" s="98"/>
    </row>
    <row r="263" spans="1:11" ht="12">
      <c r="A263" s="87"/>
      <c r="K263" s="98"/>
    </row>
    <row r="264" spans="1:11" ht="12">
      <c r="A264" s="87"/>
      <c r="C264" s="80" t="s">
        <v>1</v>
      </c>
      <c r="K264" s="98"/>
    </row>
    <row r="265" spans="1:11" ht="12">
      <c r="A265" s="87"/>
      <c r="C265" s="80" t="s">
        <v>2</v>
      </c>
      <c r="K265" s="98"/>
    </row>
    <row r="266" spans="1:11" ht="12">
      <c r="A266" s="87"/>
      <c r="C266" s="80" t="s">
        <v>230</v>
      </c>
      <c r="K266" s="98"/>
    </row>
    <row r="267" spans="1:11" ht="12">
      <c r="A267" s="87"/>
      <c r="C267" s="80" t="s">
        <v>231</v>
      </c>
      <c r="K267" s="98"/>
    </row>
    <row r="268" spans="1:11" ht="12">
      <c r="A268" s="87"/>
      <c r="C268" s="80" t="s">
        <v>232</v>
      </c>
      <c r="K268" s="98"/>
    </row>
    <row r="269" spans="1:11" ht="12">
      <c r="A269" s="87"/>
      <c r="C269" s="80" t="s">
        <v>233</v>
      </c>
      <c r="K269" s="98"/>
    </row>
    <row r="270" spans="1:11" ht="12">
      <c r="A270" s="87"/>
      <c r="C270" s="80" t="s">
        <v>325</v>
      </c>
      <c r="K270" s="98"/>
    </row>
    <row r="271" spans="1:11" ht="12">
      <c r="A271" s="87"/>
      <c r="C271" s="80" t="s">
        <v>324</v>
      </c>
      <c r="K271" s="98"/>
    </row>
    <row r="272" spans="1:11" ht="12">
      <c r="A272" s="87"/>
      <c r="K272" s="98"/>
    </row>
    <row r="273" spans="1:11" ht="12">
      <c r="A273" s="87">
        <v>21</v>
      </c>
      <c r="C273" s="79" t="s">
        <v>234</v>
      </c>
      <c r="K273" s="98"/>
    </row>
    <row r="274" spans="1:11" ht="12">
      <c r="A274" s="87"/>
      <c r="C274" s="80" t="s">
        <v>0</v>
      </c>
      <c r="K274" s="98"/>
    </row>
    <row r="275" spans="1:11" ht="12">
      <c r="A275" s="87"/>
      <c r="K275" s="98"/>
    </row>
    <row r="276" spans="1:23" ht="12">
      <c r="A276" s="87"/>
      <c r="H276" s="97"/>
      <c r="K276" s="97" t="s">
        <v>162</v>
      </c>
      <c r="L276" s="97"/>
      <c r="M276" s="97" t="s">
        <v>162</v>
      </c>
      <c r="U276" s="97"/>
      <c r="W276" s="97"/>
    </row>
    <row r="277" spans="1:23" ht="12">
      <c r="A277" s="87"/>
      <c r="B277" s="80" t="s">
        <v>165</v>
      </c>
      <c r="C277" s="120" t="s">
        <v>235</v>
      </c>
      <c r="H277" s="97"/>
      <c r="K277" s="114">
        <v>37711</v>
      </c>
      <c r="L277" s="97"/>
      <c r="M277" s="106">
        <v>37621</v>
      </c>
      <c r="U277" s="114"/>
      <c r="W277" s="114"/>
    </row>
    <row r="278" spans="1:23" ht="12">
      <c r="A278" s="87"/>
      <c r="H278" s="97"/>
      <c r="K278" s="97" t="s">
        <v>28</v>
      </c>
      <c r="L278" s="97"/>
      <c r="M278" s="97" t="s">
        <v>28</v>
      </c>
      <c r="U278" s="97"/>
      <c r="W278" s="97"/>
    </row>
    <row r="279" spans="2:11" ht="12">
      <c r="B279" s="90"/>
      <c r="C279" s="80" t="s">
        <v>169</v>
      </c>
      <c r="K279" s="109"/>
    </row>
    <row r="280" spans="2:13" ht="12">
      <c r="B280" s="90"/>
      <c r="C280" s="80" t="s">
        <v>76</v>
      </c>
      <c r="K280" s="91">
        <v>6194</v>
      </c>
      <c r="M280" s="91">
        <v>6284</v>
      </c>
    </row>
    <row r="281" spans="2:13" ht="12">
      <c r="B281" s="90"/>
      <c r="C281" s="80" t="s">
        <v>236</v>
      </c>
      <c r="K281" s="91">
        <v>0</v>
      </c>
      <c r="M281" s="91">
        <v>1286</v>
      </c>
    </row>
    <row r="282" spans="2:13" ht="12">
      <c r="B282" s="90"/>
      <c r="C282" s="80" t="s">
        <v>237</v>
      </c>
      <c r="K282" s="91">
        <v>3000</v>
      </c>
      <c r="M282" s="91">
        <v>3303</v>
      </c>
    </row>
    <row r="283" spans="2:13" ht="12">
      <c r="B283" s="90"/>
      <c r="C283" s="80" t="s">
        <v>238</v>
      </c>
      <c r="K283" s="92"/>
      <c r="M283" s="92"/>
    </row>
    <row r="284" spans="3:13" ht="12">
      <c r="C284" s="80" t="s">
        <v>239</v>
      </c>
      <c r="K284" s="92">
        <v>204</v>
      </c>
      <c r="L284" s="90"/>
      <c r="M284" s="92">
        <v>440</v>
      </c>
    </row>
    <row r="285" spans="3:13" ht="12">
      <c r="C285" s="80" t="s">
        <v>238</v>
      </c>
      <c r="K285" s="92"/>
      <c r="M285" s="92"/>
    </row>
    <row r="286" spans="8:13" ht="12">
      <c r="H286" s="90"/>
      <c r="K286" s="93">
        <f>SUM(K280:K284)</f>
        <v>9398</v>
      </c>
      <c r="L286" s="90"/>
      <c r="M286" s="93">
        <f>SUM(M280:M284)</f>
        <v>11313</v>
      </c>
    </row>
    <row r="287" spans="3:13" ht="12">
      <c r="C287" s="80" t="s">
        <v>166</v>
      </c>
      <c r="K287" s="91"/>
      <c r="M287" s="98"/>
    </row>
    <row r="288" spans="3:13" ht="12">
      <c r="C288" s="80" t="s">
        <v>240</v>
      </c>
      <c r="K288" s="102">
        <v>100084</v>
      </c>
      <c r="M288" s="102">
        <v>100234</v>
      </c>
    </row>
    <row r="289" spans="3:13" ht="12.75" thickBot="1">
      <c r="C289" s="80" t="s">
        <v>4</v>
      </c>
      <c r="K289" s="94">
        <f>K286+K288</f>
        <v>109482</v>
      </c>
      <c r="M289" s="94">
        <f>M286+M288</f>
        <v>111547</v>
      </c>
    </row>
    <row r="290" spans="11:13" ht="12.75" thickTop="1">
      <c r="K290" s="91"/>
      <c r="M290" s="98"/>
    </row>
    <row r="291" spans="2:13" ht="12">
      <c r="B291" s="80" t="s">
        <v>82</v>
      </c>
      <c r="C291" s="120" t="s">
        <v>241</v>
      </c>
      <c r="K291" s="91"/>
      <c r="M291" s="98"/>
    </row>
    <row r="292" spans="3:13" ht="12">
      <c r="C292" s="80" t="s">
        <v>242</v>
      </c>
      <c r="H292" s="109"/>
      <c r="K292" s="92">
        <v>9000</v>
      </c>
      <c r="L292" s="109"/>
      <c r="M292" s="92">
        <v>9692</v>
      </c>
    </row>
    <row r="293" spans="3:13" ht="12">
      <c r="C293" s="83" t="s">
        <v>243</v>
      </c>
      <c r="D293" s="80" t="s">
        <v>244</v>
      </c>
      <c r="H293" s="109"/>
      <c r="K293" s="91"/>
      <c r="L293" s="109"/>
      <c r="M293" s="91"/>
    </row>
    <row r="294" spans="3:13" ht="12">
      <c r="C294" s="83"/>
      <c r="D294" s="80" t="s">
        <v>245</v>
      </c>
      <c r="H294" s="109"/>
      <c r="K294" s="91">
        <v>-3000</v>
      </c>
      <c r="L294" s="109"/>
      <c r="M294" s="91">
        <v>-3303</v>
      </c>
    </row>
    <row r="295" spans="3:13" ht="12">
      <c r="C295" s="83"/>
      <c r="H295" s="126"/>
      <c r="K295" s="125">
        <f>SUM(K292:K294)</f>
        <v>6000</v>
      </c>
      <c r="L295" s="126"/>
      <c r="M295" s="125">
        <f>SUM(M292:M294)</f>
        <v>6389</v>
      </c>
    </row>
    <row r="296" spans="8:13" ht="12">
      <c r="H296" s="109"/>
      <c r="K296" s="91"/>
      <c r="L296" s="109"/>
      <c r="M296" s="91"/>
    </row>
    <row r="297" spans="3:13" ht="12">
      <c r="C297" s="80" t="s">
        <v>246</v>
      </c>
      <c r="H297" s="91"/>
      <c r="K297" s="91">
        <v>697</v>
      </c>
      <c r="L297" s="91"/>
      <c r="M297" s="91">
        <v>1196</v>
      </c>
    </row>
    <row r="298" spans="3:13" ht="12">
      <c r="C298" s="83" t="s">
        <v>243</v>
      </c>
      <c r="D298" s="80" t="s">
        <v>244</v>
      </c>
      <c r="H298" s="109"/>
      <c r="K298" s="92"/>
      <c r="L298" s="109"/>
      <c r="M298" s="92"/>
    </row>
    <row r="299" spans="4:13" ht="12">
      <c r="D299" s="80" t="s">
        <v>247</v>
      </c>
      <c r="H299" s="109"/>
      <c r="K299" s="92">
        <v>-204</v>
      </c>
      <c r="L299" s="109"/>
      <c r="M299" s="92">
        <v>-440</v>
      </c>
    </row>
    <row r="300" spans="1:13" ht="12">
      <c r="A300" s="87"/>
      <c r="H300" s="109"/>
      <c r="K300" s="125">
        <f>SUM(K297:K299)</f>
        <v>493</v>
      </c>
      <c r="L300" s="109"/>
      <c r="M300" s="125">
        <f>SUM(M297:M299)</f>
        <v>756</v>
      </c>
    </row>
    <row r="301" spans="1:13" ht="12">
      <c r="A301" s="87"/>
      <c r="K301" s="91"/>
      <c r="M301" s="98"/>
    </row>
    <row r="302" spans="1:13" ht="12.75" thickBot="1">
      <c r="A302" s="87"/>
      <c r="C302" s="80" t="s">
        <v>5</v>
      </c>
      <c r="K302" s="94">
        <f>K295+K300</f>
        <v>6493</v>
      </c>
      <c r="M302" s="127">
        <f>M295+M300</f>
        <v>7145</v>
      </c>
    </row>
    <row r="303" spans="1:13" ht="12.75" thickTop="1">
      <c r="A303" s="87"/>
      <c r="K303" s="92"/>
      <c r="M303" s="104"/>
    </row>
    <row r="304" spans="1:13" ht="12">
      <c r="A304" s="87"/>
      <c r="B304" s="80" t="s">
        <v>248</v>
      </c>
      <c r="C304" s="120" t="s">
        <v>249</v>
      </c>
      <c r="H304" s="109"/>
      <c r="K304" s="92"/>
      <c r="L304" s="109"/>
      <c r="M304" s="128"/>
    </row>
    <row r="305" spans="1:13" ht="12">
      <c r="A305" s="87"/>
      <c r="C305" s="80" t="s">
        <v>250</v>
      </c>
      <c r="H305" s="97"/>
      <c r="L305" s="97"/>
      <c r="M305" s="114"/>
    </row>
    <row r="306" spans="1:13" ht="12">
      <c r="A306" s="87"/>
      <c r="D306" s="109"/>
      <c r="E306" s="109"/>
      <c r="F306" s="109"/>
      <c r="G306" s="109"/>
      <c r="H306" s="129"/>
      <c r="I306" s="109"/>
      <c r="J306" s="109"/>
      <c r="K306" s="109"/>
      <c r="L306" s="129"/>
      <c r="M306" s="130"/>
    </row>
    <row r="307" spans="1:15" ht="12">
      <c r="A307" s="86">
        <v>22</v>
      </c>
      <c r="C307" s="79" t="s">
        <v>251</v>
      </c>
      <c r="D307" s="109"/>
      <c r="O307" s="109"/>
    </row>
    <row r="308" spans="1:15" ht="12" customHeight="1">
      <c r="A308" s="86"/>
      <c r="H308" s="97"/>
      <c r="K308" s="129" t="s">
        <v>252</v>
      </c>
      <c r="L308" s="97"/>
      <c r="M308" s="106" t="s">
        <v>253</v>
      </c>
      <c r="O308" s="109"/>
    </row>
    <row r="309" spans="1:15" ht="12" customHeight="1">
      <c r="A309" s="86"/>
      <c r="H309" s="97"/>
      <c r="K309" s="95" t="s">
        <v>28</v>
      </c>
      <c r="L309" s="97"/>
      <c r="M309" s="95" t="s">
        <v>28</v>
      </c>
      <c r="O309" s="109"/>
    </row>
    <row r="310" spans="1:12" ht="12" customHeight="1">
      <c r="A310" s="86"/>
      <c r="C310" s="109" t="s">
        <v>254</v>
      </c>
      <c r="H310" s="97"/>
      <c r="L310" s="97"/>
    </row>
    <row r="311" spans="1:12" ht="12" customHeight="1">
      <c r="A311" s="86"/>
      <c r="C311" s="109"/>
      <c r="H311" s="97"/>
      <c r="L311" s="97"/>
    </row>
    <row r="312" spans="1:13" ht="12" customHeight="1" thickBot="1">
      <c r="A312" s="86"/>
      <c r="C312" s="109" t="s">
        <v>6</v>
      </c>
      <c r="H312" s="97"/>
      <c r="K312" s="127">
        <v>480</v>
      </c>
      <c r="L312" s="97"/>
      <c r="M312" s="127">
        <v>0</v>
      </c>
    </row>
    <row r="313" spans="1:13" ht="12" customHeight="1" thickTop="1">
      <c r="A313" s="86"/>
      <c r="H313" s="97"/>
      <c r="L313" s="97"/>
      <c r="M313" s="106"/>
    </row>
    <row r="314" spans="1:13" ht="12" customHeight="1">
      <c r="A314" s="86">
        <v>23</v>
      </c>
      <c r="C314" s="79" t="s">
        <v>255</v>
      </c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</row>
    <row r="315" spans="1:3" ht="12" customHeight="1">
      <c r="A315" s="86"/>
      <c r="C315" s="80" t="s">
        <v>352</v>
      </c>
    </row>
    <row r="316" ht="12" customHeight="1">
      <c r="A316" s="86"/>
    </row>
    <row r="317" spans="1:13" ht="12" customHeight="1">
      <c r="A317" s="86">
        <v>24</v>
      </c>
      <c r="C317" s="79" t="s">
        <v>256</v>
      </c>
      <c r="K317" s="104"/>
      <c r="M317" s="132"/>
    </row>
    <row r="318" spans="1:13" ht="12" customHeight="1">
      <c r="A318" s="86"/>
      <c r="C318" s="80" t="s">
        <v>7</v>
      </c>
      <c r="K318" s="104"/>
      <c r="M318" s="132"/>
    </row>
    <row r="319" spans="1:13" ht="12" customHeight="1">
      <c r="A319" s="86"/>
      <c r="K319" s="104"/>
      <c r="M319" s="132"/>
    </row>
    <row r="320" spans="3:13" ht="12" customHeight="1">
      <c r="C320" s="80" t="s">
        <v>8</v>
      </c>
      <c r="H320" s="97"/>
      <c r="L320" s="97"/>
      <c r="M320" s="114"/>
    </row>
    <row r="321" spans="1:13" ht="12" customHeight="1">
      <c r="A321" s="86"/>
      <c r="C321" s="80" t="s">
        <v>257</v>
      </c>
      <c r="H321" s="97"/>
      <c r="L321" s="97"/>
      <c r="M321" s="114"/>
    </row>
    <row r="322" spans="1:13" ht="12" customHeight="1">
      <c r="A322" s="86"/>
      <c r="C322" s="109" t="s">
        <v>9</v>
      </c>
      <c r="D322" s="109"/>
      <c r="E322" s="109"/>
      <c r="F322" s="109"/>
      <c r="G322" s="109"/>
      <c r="H322" s="129"/>
      <c r="I322" s="109"/>
      <c r="J322" s="109"/>
      <c r="K322" s="109"/>
      <c r="L322" s="129"/>
      <c r="M322" s="130"/>
    </row>
    <row r="323" spans="1:13" ht="12" customHeight="1">
      <c r="A323" s="86"/>
      <c r="C323" s="109" t="s">
        <v>258</v>
      </c>
      <c r="D323" s="109"/>
      <c r="E323" s="109"/>
      <c r="F323" s="109"/>
      <c r="G323" s="109"/>
      <c r="H323" s="129"/>
      <c r="I323" s="109"/>
      <c r="J323" s="109"/>
      <c r="K323" s="109"/>
      <c r="L323" s="129"/>
      <c r="M323" s="130"/>
    </row>
    <row r="324" spans="1:13" ht="12" customHeight="1">
      <c r="A324" s="86"/>
      <c r="C324" s="109"/>
      <c r="D324" s="109"/>
      <c r="E324" s="109"/>
      <c r="F324" s="109"/>
      <c r="G324" s="109"/>
      <c r="H324" s="129"/>
      <c r="I324" s="109"/>
      <c r="J324" s="109"/>
      <c r="K324" s="109"/>
      <c r="L324" s="129"/>
      <c r="M324" s="130"/>
    </row>
    <row r="325" spans="1:13" ht="12" customHeight="1">
      <c r="A325" s="86"/>
      <c r="C325" s="109"/>
      <c r="D325" s="109"/>
      <c r="E325" s="109"/>
      <c r="F325" s="109"/>
      <c r="G325" s="109"/>
      <c r="H325" s="129"/>
      <c r="I325" s="109"/>
      <c r="J325" s="109"/>
      <c r="K325" s="109"/>
      <c r="L325" s="129"/>
      <c r="M325" s="130"/>
    </row>
    <row r="326" spans="1:13" ht="12" customHeight="1">
      <c r="A326" s="86">
        <v>25</v>
      </c>
      <c r="C326" s="79" t="s">
        <v>259</v>
      </c>
      <c r="D326" s="109"/>
      <c r="E326" s="109"/>
      <c r="F326" s="109"/>
      <c r="G326" s="109"/>
      <c r="H326" s="129"/>
      <c r="I326" s="109"/>
      <c r="J326" s="109"/>
      <c r="K326" s="109"/>
      <c r="L326" s="129"/>
      <c r="M326" s="130"/>
    </row>
    <row r="327" spans="1:13" ht="12" customHeight="1">
      <c r="A327" s="86"/>
      <c r="C327" s="80" t="s">
        <v>353</v>
      </c>
      <c r="D327" s="109"/>
      <c r="E327" s="109"/>
      <c r="F327" s="109"/>
      <c r="G327" s="109"/>
      <c r="H327" s="129"/>
      <c r="I327" s="109"/>
      <c r="J327" s="109"/>
      <c r="K327" s="109"/>
      <c r="L327" s="129"/>
      <c r="M327" s="130"/>
    </row>
    <row r="328" spans="1:13" ht="12" customHeight="1">
      <c r="A328" s="86"/>
      <c r="C328" s="79"/>
      <c r="D328" s="109"/>
      <c r="E328" s="109"/>
      <c r="F328" s="109"/>
      <c r="G328" s="109"/>
      <c r="H328" s="129"/>
      <c r="I328" s="109"/>
      <c r="J328" s="109"/>
      <c r="K328" s="109"/>
      <c r="L328" s="129"/>
      <c r="M328" s="130"/>
    </row>
    <row r="329" spans="1:13" ht="12" customHeight="1">
      <c r="A329" s="86">
        <v>26</v>
      </c>
      <c r="C329" s="79" t="s">
        <v>260</v>
      </c>
      <c r="I329" s="104"/>
      <c r="M329"/>
    </row>
    <row r="330" spans="1:13" ht="12" customHeight="1">
      <c r="A330" s="86"/>
      <c r="C330" s="80" t="s">
        <v>11</v>
      </c>
      <c r="I330" s="104"/>
      <c r="M330"/>
    </row>
    <row r="331" spans="1:13" ht="12" customHeight="1">
      <c r="A331" s="86"/>
      <c r="C331" s="80" t="s">
        <v>12</v>
      </c>
      <c r="M331"/>
    </row>
    <row r="332" spans="1:13" ht="12" customHeight="1">
      <c r="A332" s="86"/>
      <c r="C332" s="80" t="s">
        <v>261</v>
      </c>
      <c r="M332"/>
    </row>
    <row r="333" spans="1:13" ht="12" customHeight="1">
      <c r="A333" s="86"/>
      <c r="M333"/>
    </row>
    <row r="334" spans="1:13" ht="12" customHeight="1">
      <c r="A334" s="86"/>
      <c r="K334" s="147" t="s">
        <v>252</v>
      </c>
      <c r="L334" s="147"/>
      <c r="M334" s="147"/>
    </row>
    <row r="335" spans="8:13" ht="12" customHeight="1">
      <c r="H335" s="133"/>
      <c r="K335" s="133">
        <v>37711</v>
      </c>
      <c r="L335" s="133"/>
      <c r="M335" s="133">
        <v>37346</v>
      </c>
    </row>
    <row r="336" spans="8:13" ht="12" customHeight="1">
      <c r="H336" s="97"/>
      <c r="K336" s="97" t="s">
        <v>28</v>
      </c>
      <c r="L336" s="97"/>
      <c r="M336" s="97" t="s">
        <v>28</v>
      </c>
    </row>
    <row r="337" spans="8:13" ht="12" customHeight="1">
      <c r="H337" s="97"/>
      <c r="K337" s="97"/>
      <c r="L337" s="97"/>
      <c r="M337" s="97"/>
    </row>
    <row r="338" spans="3:13" ht="12" customHeight="1">
      <c r="C338" s="80" t="s">
        <v>10</v>
      </c>
      <c r="H338" s="134"/>
      <c r="K338" s="115">
        <f>'[1]cpl-2date'!O42</f>
        <v>-2613.6811</v>
      </c>
      <c r="L338" s="134"/>
      <c r="M338" s="134">
        <f>'[1]cpl-2date'!P42</f>
        <v>-1560</v>
      </c>
    </row>
    <row r="339" spans="1:13" ht="12" customHeight="1">
      <c r="A339" s="87"/>
      <c r="H339" s="134"/>
      <c r="K339" s="115"/>
      <c r="L339" s="134"/>
      <c r="M339" s="134"/>
    </row>
    <row r="340" spans="1:13" ht="12" customHeight="1">
      <c r="A340" s="87"/>
      <c r="C340" s="80" t="s">
        <v>262</v>
      </c>
      <c r="H340" s="134"/>
      <c r="K340" s="115">
        <v>70000</v>
      </c>
      <c r="L340" s="134"/>
      <c r="M340" s="134">
        <v>70000</v>
      </c>
    </row>
    <row r="341" spans="1:13" ht="12" customHeight="1">
      <c r="A341" s="87"/>
      <c r="H341" s="134"/>
      <c r="K341" s="115"/>
      <c r="L341" s="134"/>
      <c r="M341" s="134"/>
    </row>
    <row r="342" spans="1:13" ht="12" customHeight="1" thickBot="1">
      <c r="A342" s="87"/>
      <c r="C342" s="80" t="s">
        <v>263</v>
      </c>
      <c r="H342" s="136"/>
      <c r="K342" s="135">
        <f>K338/K340*100</f>
        <v>-3.7338301428571428</v>
      </c>
      <c r="L342" s="136"/>
      <c r="M342" s="137">
        <f>M338/M340*100</f>
        <v>-2.2285714285714286</v>
      </c>
    </row>
    <row r="343" ht="12" customHeight="1" thickTop="1">
      <c r="A343" s="87"/>
    </row>
    <row r="344" spans="1:3" ht="12" customHeight="1">
      <c r="A344" s="80">
        <v>27</v>
      </c>
      <c r="C344" s="79" t="s">
        <v>264</v>
      </c>
    </row>
    <row r="345" spans="1:3" ht="12" customHeight="1">
      <c r="A345" s="87"/>
      <c r="C345" s="80" t="s">
        <v>13</v>
      </c>
    </row>
    <row r="346" spans="1:3" ht="12" customHeight="1">
      <c r="A346" s="87"/>
      <c r="C346" s="80" t="s">
        <v>265</v>
      </c>
    </row>
    <row r="347" spans="1:3" ht="12" customHeight="1">
      <c r="A347" s="87"/>
      <c r="C347" s="80" t="s">
        <v>266</v>
      </c>
    </row>
    <row r="348" ht="12" customHeight="1"/>
    <row r="349" ht="12" customHeight="1">
      <c r="A349" s="86"/>
    </row>
    <row r="350" ht="12" customHeight="1">
      <c r="A350" s="86"/>
    </row>
    <row r="351" ht="12" customHeight="1">
      <c r="A351" s="138" t="s">
        <v>267</v>
      </c>
    </row>
    <row r="352" ht="12" customHeight="1">
      <c r="A352" s="138"/>
    </row>
    <row r="353" ht="12" customHeight="1">
      <c r="A353" s="138"/>
    </row>
    <row r="354" ht="12" customHeight="1">
      <c r="A354" s="87"/>
    </row>
    <row r="355" spans="1:13" ht="12" customHeight="1">
      <c r="A355" s="139" t="s">
        <v>268</v>
      </c>
      <c r="H355" s="136"/>
      <c r="K355" s="140"/>
      <c r="L355" s="136"/>
      <c r="M355" s="140"/>
    </row>
    <row r="356" spans="1:13" ht="12" customHeight="1">
      <c r="A356" s="138" t="s">
        <v>269</v>
      </c>
      <c r="H356" s="98"/>
      <c r="L356" s="98"/>
      <c r="M356"/>
    </row>
    <row r="357" ht="12" customHeight="1">
      <c r="A357" s="138"/>
    </row>
    <row r="358" ht="12" customHeight="1">
      <c r="A358" s="138" t="s">
        <v>270</v>
      </c>
    </row>
    <row r="359" ht="12" customHeight="1">
      <c r="A359" s="141" t="s">
        <v>364</v>
      </c>
    </row>
    <row r="366" ht="12">
      <c r="A366" s="139"/>
    </row>
    <row r="371" ht="12.75" customHeight="1"/>
    <row r="372" ht="12.75" customHeight="1"/>
    <row r="409" ht="12">
      <c r="A409" s="87"/>
    </row>
    <row r="410" ht="12">
      <c r="A410" s="87"/>
    </row>
    <row r="411" ht="12">
      <c r="A411" s="87"/>
    </row>
    <row r="412" ht="12">
      <c r="A412" s="87"/>
    </row>
    <row r="413" ht="12">
      <c r="A413" s="87"/>
    </row>
    <row r="414" ht="12">
      <c r="A414" s="87"/>
    </row>
    <row r="415" ht="12">
      <c r="A415" s="87"/>
    </row>
    <row r="416" ht="12">
      <c r="A416" s="87"/>
    </row>
    <row r="417" ht="12">
      <c r="A417" s="87"/>
    </row>
    <row r="418" ht="12">
      <c r="A418" s="87"/>
    </row>
    <row r="419" ht="12">
      <c r="A419" s="87"/>
    </row>
    <row r="420" ht="12">
      <c r="A420" s="87"/>
    </row>
    <row r="421" ht="12">
      <c r="A421" s="87"/>
    </row>
    <row r="422" ht="12">
      <c r="A422" s="87"/>
    </row>
    <row r="423" ht="12">
      <c r="A423" s="87"/>
    </row>
    <row r="424" ht="12">
      <c r="A424" s="87"/>
    </row>
    <row r="425" ht="12">
      <c r="A425" s="87"/>
    </row>
    <row r="426" ht="12">
      <c r="A426" s="87"/>
    </row>
    <row r="427" ht="12">
      <c r="A427" s="87"/>
    </row>
    <row r="428" ht="12">
      <c r="A428" s="87"/>
    </row>
    <row r="429" ht="12">
      <c r="A429" s="87"/>
    </row>
    <row r="430" ht="12">
      <c r="A430" s="87"/>
    </row>
    <row r="431" ht="12">
      <c r="A431" s="87"/>
    </row>
    <row r="432" ht="12">
      <c r="A432" s="87"/>
    </row>
    <row r="433" ht="12">
      <c r="A433" s="87"/>
    </row>
    <row r="434" ht="12">
      <c r="A434" s="87"/>
    </row>
    <row r="435" ht="12">
      <c r="A435" s="87"/>
    </row>
    <row r="436" ht="12">
      <c r="A436" s="87"/>
    </row>
    <row r="437" ht="12">
      <c r="A437" s="87"/>
    </row>
    <row r="438" ht="12">
      <c r="A438" s="87"/>
    </row>
    <row r="439" ht="12">
      <c r="A439" s="87"/>
    </row>
    <row r="440" ht="12">
      <c r="A440" s="87"/>
    </row>
    <row r="441" ht="12">
      <c r="A441" s="87"/>
    </row>
    <row r="442" ht="12">
      <c r="A442" s="87"/>
    </row>
    <row r="443" ht="12">
      <c r="A443" s="87"/>
    </row>
    <row r="444" ht="12">
      <c r="A444" s="87"/>
    </row>
    <row r="445" ht="12">
      <c r="A445" s="87"/>
    </row>
    <row r="446" ht="12">
      <c r="A446" s="87"/>
    </row>
    <row r="447" ht="12">
      <c r="A447" s="87"/>
    </row>
    <row r="448" ht="12">
      <c r="A448" s="87"/>
    </row>
    <row r="449" ht="12">
      <c r="A449" s="87"/>
    </row>
    <row r="450" ht="12">
      <c r="A450" s="87"/>
    </row>
    <row r="451" ht="12">
      <c r="A451" s="87"/>
    </row>
    <row r="452" ht="12">
      <c r="A452" s="87"/>
    </row>
    <row r="453" ht="12">
      <c r="A453" s="87"/>
    </row>
    <row r="454" ht="12">
      <c r="A454" s="87"/>
    </row>
    <row r="455" ht="12">
      <c r="A455" s="87"/>
    </row>
    <row r="456" ht="12">
      <c r="A456" s="87"/>
    </row>
    <row r="457" ht="12">
      <c r="A457" s="87"/>
    </row>
    <row r="458" ht="12">
      <c r="A458" s="87"/>
    </row>
    <row r="459" ht="12">
      <c r="A459" s="87"/>
    </row>
    <row r="460" ht="12">
      <c r="A460" s="87"/>
    </row>
    <row r="461" ht="12">
      <c r="A461" s="87"/>
    </row>
    <row r="462" ht="12">
      <c r="A462" s="87"/>
    </row>
    <row r="463" ht="12">
      <c r="A463" s="87"/>
    </row>
    <row r="464" ht="12">
      <c r="A464" s="87"/>
    </row>
    <row r="465" ht="12">
      <c r="A465" s="87"/>
    </row>
    <row r="466" ht="12">
      <c r="A466" s="87"/>
    </row>
    <row r="467" ht="12">
      <c r="A467" s="87"/>
    </row>
    <row r="468" ht="12">
      <c r="A468" s="87"/>
    </row>
    <row r="469" ht="12">
      <c r="A469" s="87"/>
    </row>
    <row r="470" ht="12">
      <c r="A470" s="87"/>
    </row>
    <row r="471" ht="12">
      <c r="A471" s="87"/>
    </row>
    <row r="472" ht="12">
      <c r="A472" s="87"/>
    </row>
    <row r="473" ht="12">
      <c r="A473" s="87"/>
    </row>
    <row r="474" ht="12">
      <c r="A474" s="87"/>
    </row>
    <row r="475" ht="12">
      <c r="A475" s="87"/>
    </row>
    <row r="476" ht="12">
      <c r="A476" s="87"/>
    </row>
    <row r="477" ht="12">
      <c r="A477" s="87"/>
    </row>
    <row r="478" ht="12">
      <c r="A478" s="87"/>
    </row>
    <row r="479" ht="12">
      <c r="A479" s="87"/>
    </row>
    <row r="480" ht="12">
      <c r="A480" s="87"/>
    </row>
    <row r="481" ht="12">
      <c r="A481" s="87"/>
    </row>
    <row r="482" ht="12">
      <c r="A482" s="87"/>
    </row>
    <row r="483" ht="12">
      <c r="A483" s="87"/>
    </row>
    <row r="484" ht="12">
      <c r="A484" s="87"/>
    </row>
    <row r="485" ht="12">
      <c r="A485" s="87"/>
    </row>
    <row r="486" ht="12">
      <c r="A486" s="87"/>
    </row>
    <row r="487" ht="12">
      <c r="A487" s="87"/>
    </row>
    <row r="488" ht="12">
      <c r="A488" s="87"/>
    </row>
    <row r="489" ht="12">
      <c r="A489" s="87"/>
    </row>
    <row r="490" ht="12">
      <c r="A490" s="87"/>
    </row>
    <row r="491" ht="12">
      <c r="A491" s="87"/>
    </row>
    <row r="492" ht="12">
      <c r="A492" s="87"/>
    </row>
    <row r="493" ht="12">
      <c r="A493" s="87"/>
    </row>
  </sheetData>
  <mergeCells count="3">
    <mergeCell ref="G65:I65"/>
    <mergeCell ref="K65:M65"/>
    <mergeCell ref="K334:M334"/>
  </mergeCells>
  <printOptions/>
  <pageMargins left="0.51" right="0.28" top="0.83" bottom="0.86" header="0.5" footer="0.5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Arthur Andersen</cp:lastModifiedBy>
  <cp:lastPrinted>2003-05-27T08:26:58Z</cp:lastPrinted>
  <dcterms:created xsi:type="dcterms:W3CDTF">2003-05-21T04:12:51Z</dcterms:created>
  <dcterms:modified xsi:type="dcterms:W3CDTF">2003-05-27T06:33:09Z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